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00" tabRatio="919" firstSheet="5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 calcOnSave="0"/>
</workbook>
</file>

<file path=xl/calcChain.xml><?xml version="1.0" encoding="utf-8"?>
<calcChain xmlns="http://schemas.openxmlformats.org/spreadsheetml/2006/main"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38" i="69" l="1"/>
  <c r="D34" i="85"/>
  <c r="E34" i="85"/>
  <c r="F34" i="85"/>
  <c r="G34" i="85"/>
  <c r="H34" i="85"/>
  <c r="C34" i="85"/>
  <c r="D14" i="83"/>
  <c r="E14" i="83"/>
  <c r="F14" i="83"/>
  <c r="G14" i="83"/>
  <c r="C14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18" i="95"/>
  <c r="C8" i="95"/>
  <c r="C36" i="95" l="1"/>
  <c r="C38" i="95" s="1"/>
  <c r="D6" i="86"/>
  <c r="D13" i="86"/>
  <c r="C6" i="86" l="1"/>
  <c r="C13" i="86" s="1"/>
  <c r="D7" i="94" l="1"/>
  <c r="D19" i="94"/>
  <c r="D8" i="94"/>
  <c r="D9" i="94"/>
  <c r="D11" i="94"/>
  <c r="D17" i="94"/>
  <c r="D21" i="94"/>
  <c r="D12" i="94"/>
  <c r="D13" i="94"/>
  <c r="D15" i="94"/>
  <c r="D16" i="94"/>
  <c r="D20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0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H14" i="83" s="1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E31" i="85"/>
  <c r="E41" i="83"/>
  <c r="E31" i="83"/>
  <c r="H56" i="85" l="1"/>
  <c r="F63" i="85"/>
  <c r="H63" i="85" s="1"/>
  <c r="E54" i="85"/>
  <c r="C56" i="85"/>
  <c r="C16" i="69"/>
  <c r="C26" i="69" s="1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6" i="69" l="1"/>
</calcChain>
</file>

<file path=xl/sharedStrings.xml><?xml version="1.0" encoding="utf-8"?>
<sst xmlns="http://schemas.openxmlformats.org/spreadsheetml/2006/main" count="732" uniqueCount="522">
  <si>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</si>
  <si>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</si>
  <si>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</si>
  <si>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</si>
  <si>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</si>
  <si>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</si>
  <si>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</si>
  <si>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</si>
  <si>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</si>
  <si>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</si>
  <si>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</si>
  <si>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</si>
  <si>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</si>
  <si>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</si>
  <si>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</si>
  <si>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</si>
  <si>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</si>
  <si>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</si>
  <si>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</si>
  <si>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</si>
  <si>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</si>
  <si>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</si>
  <si>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</si>
  <si>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</si>
  <si>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</si>
  <si>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</si>
  <si>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</si>
  <si>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</si>
  <si>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</si>
  <si>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</si>
  <si>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</si>
  <si>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</si>
  <si>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</si>
  <si>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</si>
  <si>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</si>
  <si>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</si>
  <si>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</si>
  <si>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</si>
  <si>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</si>
  <si>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</si>
  <si>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</si>
  <si>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</si>
  <si>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</si>
  <si>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</si>
  <si>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</si>
  <si>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</si>
  <si>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</si>
  <si>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</si>
  <si>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</si>
  <si>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</si>
  <si>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</si>
  <si>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</si>
  <si>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</si>
  <si>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</si>
  <si>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</si>
  <si>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</si>
  <si>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</si>
  <si>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</si>
  <si>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</si>
  <si>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</si>
  <si>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</si>
  <si>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</si>
  <si>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</si>
  <si>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</si>
  <si>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</si>
  <si>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</si>
  <si>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</si>
  <si>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</si>
  <si>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</si>
  <si>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</si>
  <si>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</si>
  <si>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</si>
  <si>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</si>
  <si>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</si>
  <si>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</si>
  <si>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</si>
  <si>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</si>
  <si>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</si>
  <si>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</si>
  <si>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</si>
  <si>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</si>
  <si>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</si>
  <si>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</si>
  <si>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</si>
  <si>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</si>
  <si>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</si>
  <si>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</si>
  <si>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</si>
  <si>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</si>
  <si>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</si>
  <si>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</si>
  <si>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</si>
  <si>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</si>
  <si>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</si>
  <si>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</si>
  <si>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</si>
  <si>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</si>
  <si>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</si>
  <si>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</si>
  <si>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</si>
  <si>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</si>
  <si>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</si>
  <si>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</si>
  <si>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</si>
  <si>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</si>
  <si>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</si>
  <si>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</si>
  <si>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</si>
  <si>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</si>
  <si>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</si>
  <si>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</si>
  <si>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</si>
  <si>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</si>
  <si>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</si>
  <si>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</si>
  <si>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</si>
  <si>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</si>
  <si>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</si>
  <si>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</si>
  <si>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</si>
  <si>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</si>
  <si>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</si>
  <si>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</si>
  <si>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</si>
  <si>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</si>
  <si>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</si>
  <si>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</si>
  <si>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</si>
  <si>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</si>
  <si>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</si>
  <si>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</si>
  <si>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</si>
  <si>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</si>
  <si>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</si>
  <si>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</si>
  <si>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</si>
  <si>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</si>
  <si>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</si>
  <si>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</si>
  <si>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</si>
  <si>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</si>
  <si>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</si>
  <si>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</si>
  <si>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</si>
  <si>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</si>
  <si>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</si>
  <si>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</si>
  <si>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</si>
  <si>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</si>
  <si>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</si>
  <si>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</si>
  <si>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</si>
  <si>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</si>
  <si>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</si>
  <si>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</si>
  <si>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</si>
  <si>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</si>
  <si>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</si>
  <si>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</si>
  <si>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</si>
  <si>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</si>
  <si>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</si>
  <si>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</si>
  <si>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</si>
  <si>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</si>
  <si>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</si>
  <si>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</si>
  <si>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</si>
  <si>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</si>
  <si>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</si>
  <si>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</si>
  <si>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</si>
  <si>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</si>
  <si>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</si>
  <si>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</si>
  <si>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</si>
  <si>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</si>
  <si>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</si>
  <si>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</si>
  <si>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</si>
  <si>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</si>
  <si>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</si>
  <si>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</si>
  <si>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</si>
  <si>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</si>
  <si>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</si>
  <si>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</si>
  <si>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</si>
  <si>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</si>
  <si>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</si>
  <si>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</si>
  <si>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</si>
  <si>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</si>
  <si>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</si>
  <si>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</si>
  <si>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</si>
  <si>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</si>
  <si>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</si>
  <si>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</si>
  <si>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</si>
  <si>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</si>
  <si>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</si>
  <si>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</si>
  <si>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</si>
  <si>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</si>
  <si>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</si>
  <si>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</si>
  <si>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</si>
  <si>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</si>
  <si>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</si>
  <si>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</si>
  <si>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</si>
  <si>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</si>
  <si>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</si>
  <si>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</si>
  <si>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</si>
  <si>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</si>
  <si>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</si>
  <si>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</si>
  <si>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</si>
  <si>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</si>
  <si>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</si>
  <si>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</si>
  <si>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</si>
  <si>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</si>
  <si>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</si>
  <si>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</si>
  <si>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</si>
  <si>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</si>
  <si>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</si>
  <si>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</si>
  <si>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</si>
  <si>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</si>
  <si>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</si>
  <si>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</si>
  <si>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</si>
  <si>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</si>
  <si>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</si>
  <si>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</si>
  <si>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</si>
  <si>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</si>
  <si>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</si>
  <si>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</si>
  <si>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</si>
  <si>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</si>
  <si>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</si>
  <si>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</si>
  <si>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</si>
  <si>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</si>
  <si>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</si>
  <si>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</si>
  <si>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</si>
  <si>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</si>
  <si>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</si>
  <si>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</si>
  <si>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</si>
  <si>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</si>
  <si>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</si>
  <si>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</si>
  <si>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</si>
  <si>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</si>
  <si>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</si>
  <si>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</si>
  <si>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</si>
  <si>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</si>
  <si>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</si>
  <si>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</si>
  <si>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</si>
  <si>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</si>
  <si>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</si>
  <si>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</si>
  <si>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</si>
  <si>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</si>
  <si>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</si>
  <si>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</si>
  <si>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</si>
  <si>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</si>
  <si>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</si>
  <si>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</si>
  <si>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</si>
  <si>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</si>
  <si>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</si>
  <si>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</si>
  <si>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</si>
  <si>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</si>
  <si>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</si>
  <si>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</si>
  <si>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</si>
  <si>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</si>
  <si>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</si>
  <si>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</si>
  <si>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</si>
  <si>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</si>
  <si>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</si>
  <si>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</si>
  <si>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</si>
  <si>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</si>
  <si>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</si>
  <si>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</si>
  <si>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</si>
  <si>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</si>
  <si>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</si>
  <si>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</si>
  <si>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</si>
  <si>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</si>
  <si>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</si>
  <si>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</si>
  <si>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</si>
  <si>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</si>
  <si>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</si>
  <si>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</si>
  <si>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</si>
  <si>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</si>
  <si>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</si>
  <si>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</si>
  <si>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</si>
  <si>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</si>
  <si>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</si>
  <si>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</si>
  <si>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</si>
  <si>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</si>
  <si>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</si>
  <si>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</si>
  <si>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</si>
  <si>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</si>
  <si>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</si>
  <si>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</si>
  <si>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</si>
  <si>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</si>
  <si>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</si>
  <si>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</si>
  <si>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</si>
  <si>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</si>
  <si>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</si>
  <si>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</si>
  <si>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</si>
  <si>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</si>
  <si>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</si>
  <si>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</si>
  <si>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</si>
  <si>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</si>
  <si>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</si>
  <si>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</si>
  <si>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</si>
  <si>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</si>
  <si>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</si>
  <si>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</si>
  <si>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</si>
  <si>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</si>
  <si>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</si>
  <si>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</si>
  <si>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</si>
  <si>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</si>
  <si>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</si>
  <si>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</si>
  <si>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</si>
  <si>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</si>
  <si>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</si>
  <si>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</si>
  <si>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</si>
  <si>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</si>
  <si>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</si>
  <si>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</si>
  <si>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</si>
  <si>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</si>
  <si>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</si>
  <si>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</si>
  <si>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</si>
  <si>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</si>
  <si>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</si>
  <si>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</si>
  <si>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</si>
  <si>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</si>
  <si>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</si>
  <si>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</si>
  <si>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</si>
  <si>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</si>
  <si>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</si>
  <si>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</si>
  <si>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</si>
  <si>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</si>
  <si>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</si>
  <si>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</si>
  <si>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</si>
  <si>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</si>
  <si>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</si>
  <si>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</si>
  <si>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</si>
  <si>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</si>
  <si>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</si>
  <si>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</si>
  <si>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</si>
  <si>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</si>
  <si>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</si>
  <si>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</si>
  <si>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</si>
  <si>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</si>
  <si>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</si>
  <si>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</si>
  <si>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</si>
  <si>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</si>
  <si>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</si>
  <si>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</si>
  <si>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</si>
  <si>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</si>
  <si>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</si>
  <si>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</si>
  <si>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</si>
  <si>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</si>
  <si>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</si>
  <si>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</si>
  <si>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</si>
  <si>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</si>
  <si>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</si>
  <si>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</si>
  <si>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</si>
  <si>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</si>
  <si>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</si>
  <si>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</si>
  <si>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</si>
  <si>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</si>
  <si>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</si>
  <si>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</si>
  <si>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</si>
  <si>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</si>
  <si>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</si>
  <si>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</si>
  <si>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</si>
  <si>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</si>
  <si>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</si>
  <si>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</si>
  <si>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</si>
  <si>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</si>
  <si>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</si>
  <si>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</si>
  <si>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</si>
  <si>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</si>
  <si>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</si>
  <si>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</si>
  <si>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</si>
  <si>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</si>
  <si>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</si>
  <si>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</si>
  <si>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</si>
  <si>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</si>
  <si>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</si>
  <si>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</si>
  <si>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</si>
  <si>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</si>
  <si>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</si>
  <si>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</si>
  <si>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</si>
  <si>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</si>
  <si>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</si>
  <si>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</si>
  <si>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</si>
  <si>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</si>
  <si>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</si>
  <si>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</si>
  <si>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</si>
  <si>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</si>
  <si>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</si>
  <si>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</si>
  <si>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</si>
  <si>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</si>
  <si>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</si>
  <si>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</si>
  <si>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</si>
  <si>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</si>
  <si>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</si>
  <si>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</si>
  <si>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</si>
  <si>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</si>
  <si>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</si>
  <si>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</si>
  <si>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</si>
  <si>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</si>
  <si>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</si>
  <si>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</si>
  <si>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</si>
  <si>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</si>
  <si>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</si>
  <si>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</si>
  <si>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</si>
  <si>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</si>
  <si>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</si>
  <si>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</si>
  <si>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</si>
  <si>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</si>
  <si>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</si>
  <si>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</si>
  <si>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</si>
  <si>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</si>
  <si>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1 Q 2020</t>
  </si>
  <si>
    <t>4 Q 2019</t>
  </si>
  <si>
    <t>3 Q 2019</t>
  </si>
  <si>
    <t>2 Q 2019</t>
  </si>
  <si>
    <t>1 Q 2019</t>
  </si>
  <si>
    <t>JSC " Halyk Bank Georgia"</t>
  </si>
  <si>
    <t>Ivan Vakhtangishvili</t>
  </si>
  <si>
    <t>Nikoloz Geguchadze</t>
  </si>
  <si>
    <t>www.Halykbank.ge</t>
  </si>
  <si>
    <t>Ivan Vakhtangishvili -Chairman of the Supervisory Board</t>
  </si>
  <si>
    <t>Evgenia Shaimerdeni-Member of the Supervisory Board</t>
  </si>
  <si>
    <t>Alia Karpikova Member of the Supervisory Board</t>
  </si>
  <si>
    <t>Arman Dunaev - Independent member of the Supervisory Board</t>
  </si>
  <si>
    <t>Nana Gvaladze - Independent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</si>
  <si>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</si>
  <si>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</si>
  <si>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</si>
  <si>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</si>
  <si>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</si>
  <si>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</si>
  <si>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</si>
  <si>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</si>
  <si>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6.2.1</t>
  </si>
  <si>
    <t>Of which 2% Loan Loss Reserves</t>
  </si>
  <si>
    <t>6.2.2</t>
  </si>
  <si>
    <t>Of which Covid 19 Loan Loss Reserves</t>
  </si>
  <si>
    <t>Of which 2% Off balance Loss Reserves</t>
  </si>
  <si>
    <t>Of which General reserves, limited to a maximum of 1.25% of the bank’s credit risk-weighted exposures</t>
  </si>
  <si>
    <t>6.2.3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</si>
</sst>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9" fontId="84" fillId="0" borderId="23" xfId="20962" applyFont="1" applyBorder="1" applyAlignment="1"/>
    <xf numFmtId="165" fontId="84" fillId="0" borderId="23" xfId="20962" applyNumberFormat="1" applyFont="1" applyBorder="1" applyAlignment="1"/>
    <xf numFmtId="165" fontId="84" fillId="0" borderId="42" xfId="20962" applyNumberFormat="1" applyFont="1" applyBorder="1" applyAlignment="1"/>
    <xf numFmtId="0" fontId="84" fillId="0" borderId="21" xfId="0" quotePrefix="1" applyFont="1" applyBorder="1" applyAlignment="1">
      <alignment horizont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350</v>
      </c>
      <c r="C1" s="210"/>
    </row>
    <row r="2" spans="1:3">
      <c r="A2" s="259">
        <v>1</v>
      </c>
      <c r="B2" s="417" t="s">
        <v>351</v>
      </c>
      <c r="C2" s="115" t="s">
        <v>498</v>
      </c>
    </row>
    <row r="3" spans="1:3">
      <c r="A3" s="259">
        <v>2</v>
      </c>
      <c r="B3" s="418" t="s">
        <v>347</v>
      </c>
      <c r="C3" s="115" t="s">
        <v>499</v>
      </c>
    </row>
    <row r="4" spans="1:3">
      <c r="A4" s="259">
        <v>3</v>
      </c>
      <c r="B4" s="419" t="s">
        <v>352</v>
      </c>
      <c r="C4" s="115" t="s">
        <v>500</v>
      </c>
    </row>
    <row r="5" spans="1:3">
      <c r="A5" s="260">
        <v>4</v>
      </c>
      <c r="B5" s="420" t="s">
        <v>348</v>
      </c>
      <c r="C5" s="510" t="s">
        <v>501</v>
      </c>
    </row>
    <row r="6" spans="1:3" s="261" customFormat="1" ht="45.75" customHeight="1">
      <c r="A6" s="517" t="s">
        <v>426</v>
      </c>
      <c r="B6" s="518"/>
      <c r="C6" s="518"/>
    </row>
    <row r="7" spans="1:3" ht="15">
      <c r="A7" s="262" t="s">
        <v>30</v>
      </c>
      <c r="B7" s="258" t="s">
        <v>349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359</v>
      </c>
    </row>
    <row r="14" spans="1:3">
      <c r="A14" s="210">
        <v>7</v>
      </c>
      <c r="B14" s="309" t="s">
        <v>353</v>
      </c>
    </row>
    <row r="15" spans="1:3">
      <c r="A15" s="210">
        <v>8</v>
      </c>
      <c r="B15" s="309" t="s">
        <v>354</v>
      </c>
    </row>
    <row r="16" spans="1:3">
      <c r="A16" s="210">
        <v>9</v>
      </c>
      <c r="B16" s="309" t="s">
        <v>26</v>
      </c>
    </row>
    <row r="17" spans="1:2">
      <c r="A17" s="416" t="s">
        <v>425</v>
      </c>
      <c r="B17" s="415" t="s">
        <v>412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355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356</v>
      </c>
    </row>
    <row r="22" spans="1:2">
      <c r="A22" s="478">
        <v>14</v>
      </c>
      <c r="B22" s="480" t="s">
        <v>383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439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2" activePane="bottomRight" state="frozen"/>
      <selection activeCell="B9" sqref="B9"/>
      <selection pane="topRight" activeCell="B9" sqref="B9"/>
      <selection pane="bottomLeft" activeCell="B9" sqref="B9"/>
      <selection pane="bottomRight" activeCell="H44" sqref="H44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512">
        <f>'1. key ratios '!B2</f>
        <v>43921</v>
      </c>
    </row>
    <row r="3" spans="1:3" s="110" customFormat="1" ht="15.75" customHeight="1"/>
    <row r="4" spans="1:3" ht="13.5" thickBot="1">
      <c r="A4" s="124" t="s">
        <v>251</v>
      </c>
      <c r="B4" s="191" t="s">
        <v>250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249</v>
      </c>
      <c r="C6" s="130">
        <f>SUM(C7:C11)</f>
        <v>86192072.079999983</v>
      </c>
    </row>
    <row r="7" spans="1:3">
      <c r="A7" s="128">
        <v>2</v>
      </c>
      <c r="B7" s="131" t="s">
        <v>248</v>
      </c>
      <c r="C7" s="132">
        <v>76000000</v>
      </c>
    </row>
    <row r="8" spans="1:3">
      <c r="A8" s="128">
        <v>3</v>
      </c>
      <c r="B8" s="133" t="s">
        <v>247</v>
      </c>
      <c r="C8" s="132"/>
    </row>
    <row r="9" spans="1:3">
      <c r="A9" s="128">
        <v>4</v>
      </c>
      <c r="B9" s="133" t="s">
        <v>246</v>
      </c>
      <c r="C9" s="132">
        <v>1591230.16</v>
      </c>
    </row>
    <row r="10" spans="1:3">
      <c r="A10" s="128">
        <v>5</v>
      </c>
      <c r="B10" s="133" t="s">
        <v>245</v>
      </c>
      <c r="C10" s="132"/>
    </row>
    <row r="11" spans="1:3">
      <c r="A11" s="128">
        <v>6</v>
      </c>
      <c r="B11" s="134" t="s">
        <v>244</v>
      </c>
      <c r="C11" s="132">
        <v>8600841.9199999943</v>
      </c>
    </row>
    <row r="12" spans="1:3" s="96" customFormat="1">
      <c r="A12" s="128">
        <v>7</v>
      </c>
      <c r="B12" s="129" t="s">
        <v>243</v>
      </c>
      <c r="C12" s="135">
        <f>SUM(C13:C27)</f>
        <v>5182126.6900000004</v>
      </c>
    </row>
    <row r="13" spans="1:3" s="96" customFormat="1">
      <c r="A13" s="128">
        <v>8</v>
      </c>
      <c r="B13" s="136" t="s">
        <v>242</v>
      </c>
      <c r="C13" s="137">
        <v>1591230.16</v>
      </c>
    </row>
    <row r="14" spans="1:3" s="96" customFormat="1" ht="25.5">
      <c r="A14" s="128">
        <v>9</v>
      </c>
      <c r="B14" s="138" t="s">
        <v>241</v>
      </c>
      <c r="C14" s="137"/>
    </row>
    <row r="15" spans="1:3" s="96" customFormat="1">
      <c r="A15" s="128">
        <v>10</v>
      </c>
      <c r="B15" s="139" t="s">
        <v>240</v>
      </c>
      <c r="C15" s="137">
        <v>3590896.5300000003</v>
      </c>
    </row>
    <row r="16" spans="1:3" s="96" customFormat="1">
      <c r="A16" s="128">
        <v>11</v>
      </c>
      <c r="B16" s="140" t="s">
        <v>239</v>
      </c>
      <c r="C16" s="137"/>
    </row>
    <row r="17" spans="1:3" s="96" customFormat="1">
      <c r="A17" s="128">
        <v>12</v>
      </c>
      <c r="B17" s="139" t="s">
        <v>238</v>
      </c>
      <c r="C17" s="137"/>
    </row>
    <row r="18" spans="1:3" s="96" customFormat="1">
      <c r="A18" s="128">
        <v>13</v>
      </c>
      <c r="B18" s="139" t="s">
        <v>237</v>
      </c>
      <c r="C18" s="137"/>
    </row>
    <row r="19" spans="1:3" s="96" customFormat="1">
      <c r="A19" s="128">
        <v>14</v>
      </c>
      <c r="B19" s="139" t="s">
        <v>236</v>
      </c>
      <c r="C19" s="137"/>
    </row>
    <row r="20" spans="1:3" s="96" customFormat="1">
      <c r="A20" s="128">
        <v>15</v>
      </c>
      <c r="B20" s="139" t="s">
        <v>235</v>
      </c>
      <c r="C20" s="137"/>
    </row>
    <row r="21" spans="1:3" s="96" customFormat="1" ht="25.5">
      <c r="A21" s="128">
        <v>16</v>
      </c>
      <c r="B21" s="138" t="s">
        <v>234</v>
      </c>
      <c r="C21" s="137"/>
    </row>
    <row r="22" spans="1:3" s="96" customFormat="1">
      <c r="A22" s="128">
        <v>17</v>
      </c>
      <c r="B22" s="141" t="s">
        <v>233</v>
      </c>
      <c r="C22" s="137"/>
    </row>
    <row r="23" spans="1:3" s="96" customFormat="1">
      <c r="A23" s="128">
        <v>18</v>
      </c>
      <c r="B23" s="138" t="s">
        <v>232</v>
      </c>
      <c r="C23" s="137"/>
    </row>
    <row r="24" spans="1:3" s="96" customFormat="1" ht="25.5">
      <c r="A24" s="128">
        <v>19</v>
      </c>
      <c r="B24" s="138" t="s">
        <v>209</v>
      </c>
      <c r="C24" s="137"/>
    </row>
    <row r="25" spans="1:3" s="96" customFormat="1">
      <c r="A25" s="128">
        <v>20</v>
      </c>
      <c r="B25" s="142" t="s">
        <v>231</v>
      </c>
      <c r="C25" s="137"/>
    </row>
    <row r="26" spans="1:3" s="96" customFormat="1">
      <c r="A26" s="128">
        <v>21</v>
      </c>
      <c r="B26" s="142" t="s">
        <v>230</v>
      </c>
      <c r="C26" s="137"/>
    </row>
    <row r="27" spans="1:3" s="96" customFormat="1">
      <c r="A27" s="128">
        <v>22</v>
      </c>
      <c r="B27" s="142" t="s">
        <v>229</v>
      </c>
      <c r="C27" s="137"/>
    </row>
    <row r="28" spans="1:3" s="96" customFormat="1">
      <c r="A28" s="128">
        <v>23</v>
      </c>
      <c r="B28" s="143" t="s">
        <v>228</v>
      </c>
      <c r="C28" s="135">
        <f>C6-C12</f>
        <v>81009945.389999986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227</v>
      </c>
      <c r="C30" s="135">
        <f>C31+C34</f>
        <v>0</v>
      </c>
    </row>
    <row r="31" spans="1:3" s="96" customFormat="1">
      <c r="A31" s="144">
        <v>25</v>
      </c>
      <c r="B31" s="133" t="s">
        <v>226</v>
      </c>
      <c r="C31" s="146">
        <f>C32+C33</f>
        <v>0</v>
      </c>
    </row>
    <row r="32" spans="1:3" s="96" customFormat="1">
      <c r="A32" s="144">
        <v>26</v>
      </c>
      <c r="B32" s="147" t="s">
        <v>308</v>
      </c>
      <c r="C32" s="137"/>
    </row>
    <row r="33" spans="1:3" s="96" customFormat="1">
      <c r="A33" s="144">
        <v>27</v>
      </c>
      <c r="B33" s="147" t="s">
        <v>225</v>
      </c>
      <c r="C33" s="137"/>
    </row>
    <row r="34" spans="1:3" s="96" customFormat="1">
      <c r="A34" s="144">
        <v>28</v>
      </c>
      <c r="B34" s="133" t="s">
        <v>224</v>
      </c>
      <c r="C34" s="137"/>
    </row>
    <row r="35" spans="1:3" s="96" customFormat="1">
      <c r="A35" s="144">
        <v>29</v>
      </c>
      <c r="B35" s="143" t="s">
        <v>223</v>
      </c>
      <c r="C35" s="135">
        <f>SUM(C36:C40)</f>
        <v>0</v>
      </c>
    </row>
    <row r="36" spans="1:3" s="96" customFormat="1">
      <c r="A36" s="144">
        <v>30</v>
      </c>
      <c r="B36" s="138" t="s">
        <v>222</v>
      </c>
      <c r="C36" s="137"/>
    </row>
    <row r="37" spans="1:3" s="96" customFormat="1">
      <c r="A37" s="144">
        <v>31</v>
      </c>
      <c r="B37" s="139" t="s">
        <v>221</v>
      </c>
      <c r="C37" s="137"/>
    </row>
    <row r="38" spans="1:3" s="96" customFormat="1" ht="25.5">
      <c r="A38" s="144">
        <v>32</v>
      </c>
      <c r="B38" s="138" t="s">
        <v>220</v>
      </c>
      <c r="C38" s="137"/>
    </row>
    <row r="39" spans="1:3" s="96" customFormat="1" ht="25.5">
      <c r="A39" s="144">
        <v>33</v>
      </c>
      <c r="B39" s="138" t="s">
        <v>209</v>
      </c>
      <c r="C39" s="137"/>
    </row>
    <row r="40" spans="1:3" s="96" customFormat="1">
      <c r="A40" s="144">
        <v>34</v>
      </c>
      <c r="B40" s="142" t="s">
        <v>219</v>
      </c>
      <c r="C40" s="137"/>
    </row>
    <row r="41" spans="1:3" s="96" customFormat="1">
      <c r="A41" s="144">
        <v>35</v>
      </c>
      <c r="B41" s="143" t="s">
        <v>218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217</v>
      </c>
      <c r="C43" s="135">
        <f>SUM(C44:C46)</f>
        <v>39167582.128449999</v>
      </c>
    </row>
    <row r="44" spans="1:3" s="96" customFormat="1">
      <c r="A44" s="144">
        <v>37</v>
      </c>
      <c r="B44" s="133" t="s">
        <v>216</v>
      </c>
      <c r="C44" s="137">
        <v>32845000</v>
      </c>
    </row>
    <row r="45" spans="1:3" s="96" customFormat="1">
      <c r="A45" s="144">
        <v>38</v>
      </c>
      <c r="B45" s="133" t="s">
        <v>215</v>
      </c>
      <c r="C45" s="137"/>
    </row>
    <row r="46" spans="1:3" s="96" customFormat="1">
      <c r="A46" s="144">
        <v>39</v>
      </c>
      <c r="B46" s="133" t="s">
        <v>214</v>
      </c>
      <c r="C46" s="137">
        <v>6322582.1284500007</v>
      </c>
    </row>
    <row r="47" spans="1:3" s="96" customFormat="1">
      <c r="A47" s="144">
        <v>40</v>
      </c>
      <c r="B47" s="148" t="s">
        <v>213</v>
      </c>
      <c r="C47" s="135">
        <f>SUM(C48:C51)</f>
        <v>0</v>
      </c>
    </row>
    <row r="48" spans="1:3" s="96" customFormat="1">
      <c r="A48" s="144">
        <v>41</v>
      </c>
      <c r="B48" s="138" t="s">
        <v>212</v>
      </c>
      <c r="C48" s="137"/>
    </row>
    <row r="49" spans="1:3" s="96" customFormat="1">
      <c r="A49" s="144">
        <v>42</v>
      </c>
      <c r="B49" s="139" t="s">
        <v>211</v>
      </c>
      <c r="C49" s="137"/>
    </row>
    <row r="50" spans="1:3" s="96" customFormat="1">
      <c r="A50" s="144">
        <v>43</v>
      </c>
      <c r="B50" s="138" t="s">
        <v>210</v>
      </c>
      <c r="C50" s="137"/>
    </row>
    <row r="51" spans="1:3" s="96" customFormat="1" ht="25.5">
      <c r="A51" s="144">
        <v>44</v>
      </c>
      <c r="B51" s="138" t="s">
        <v>209</v>
      </c>
      <c r="C51" s="137"/>
    </row>
    <row r="52" spans="1:3" s="96" customFormat="1" ht="13.5" thickBot="1">
      <c r="A52" s="149">
        <v>45</v>
      </c>
      <c r="B52" s="150" t="s">
        <v>208</v>
      </c>
      <c r="C52" s="151">
        <f>C43-C47</f>
        <v>39167582.128449999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H18" sqref="H18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512">
        <f>'1. key ratios '!B2</f>
        <v>43921</v>
      </c>
    </row>
    <row r="3" spans="1:4" s="291" customFormat="1" ht="15.75" customHeight="1"/>
    <row r="4" spans="1:4" ht="13.5" thickBot="1">
      <c r="A4" s="351" t="s">
        <v>411</v>
      </c>
      <c r="B4" s="398" t="s">
        <v>412</v>
      </c>
    </row>
    <row r="5" spans="1:4" s="399" customFormat="1" ht="12.75" customHeight="1">
      <c r="A5" s="476"/>
      <c r="B5" s="477" t="s">
        <v>415</v>
      </c>
      <c r="C5" s="391" t="s">
        <v>413</v>
      </c>
      <c r="D5" s="392" t="s">
        <v>414</v>
      </c>
    </row>
    <row r="6" spans="1:4" s="400" customFormat="1">
      <c r="A6" s="393">
        <v>1</v>
      </c>
      <c r="B6" s="468" t="s">
        <v>416</v>
      </c>
      <c r="C6" s="468"/>
      <c r="D6" s="394"/>
    </row>
    <row r="7" spans="1:4" s="400" customFormat="1">
      <c r="A7" s="395" t="s">
        <v>402</v>
      </c>
      <c r="B7" s="469" t="s">
        <v>417</v>
      </c>
      <c r="C7" s="460">
        <v>4.4999999999999998E-2</v>
      </c>
      <c r="D7" s="461">
        <f>C7*'5. RWA '!$C$13</f>
        <v>25020774.915298022</v>
      </c>
    </row>
    <row r="8" spans="1:4" s="400" customFormat="1">
      <c r="A8" s="395" t="s">
        <v>403</v>
      </c>
      <c r="B8" s="469" t="s">
        <v>418</v>
      </c>
      <c r="C8" s="462">
        <v>0.06</v>
      </c>
      <c r="D8" s="461">
        <f>C8*'5. RWA '!$C$13</f>
        <v>33361033.220397361</v>
      </c>
    </row>
    <row r="9" spans="1:4" s="400" customFormat="1">
      <c r="A9" s="395" t="s">
        <v>404</v>
      </c>
      <c r="B9" s="469" t="s">
        <v>419</v>
      </c>
      <c r="C9" s="462">
        <v>0.08</v>
      </c>
      <c r="D9" s="461">
        <f>C9*'5. RWA '!$C$13</f>
        <v>44481377.627196483</v>
      </c>
    </row>
    <row r="10" spans="1:4" s="400" customFormat="1">
      <c r="A10" s="393" t="s">
        <v>405</v>
      </c>
      <c r="B10" s="468" t="s">
        <v>420</v>
      </c>
      <c r="C10" s="463"/>
      <c r="D10" s="470"/>
    </row>
    <row r="11" spans="1:4" s="401" customFormat="1">
      <c r="A11" s="396" t="s">
        <v>406</v>
      </c>
      <c r="B11" s="459" t="s">
        <v>486</v>
      </c>
      <c r="C11" s="464">
        <v>0</v>
      </c>
      <c r="D11" s="461">
        <f>C11*'5. RWA '!$C$13</f>
        <v>0</v>
      </c>
    </row>
    <row r="12" spans="1:4" s="401" customFormat="1">
      <c r="A12" s="396" t="s">
        <v>407</v>
      </c>
      <c r="B12" s="459" t="s">
        <v>421</v>
      </c>
      <c r="C12" s="464">
        <v>0</v>
      </c>
      <c r="D12" s="461">
        <f>C12*'5. RWA '!$C$13</f>
        <v>0</v>
      </c>
    </row>
    <row r="13" spans="1:4" s="401" customFormat="1">
      <c r="A13" s="396" t="s">
        <v>408</v>
      </c>
      <c r="B13" s="459" t="s">
        <v>422</v>
      </c>
      <c r="C13" s="464"/>
      <c r="D13" s="461">
        <f>C13*'5. RWA '!$C$13</f>
        <v>0</v>
      </c>
    </row>
    <row r="14" spans="1:4" s="401" customFormat="1">
      <c r="A14" s="393" t="s">
        <v>409</v>
      </c>
      <c r="B14" s="468" t="s">
        <v>483</v>
      </c>
      <c r="C14" s="465"/>
      <c r="D14" s="471"/>
    </row>
    <row r="15" spans="1:4" s="401" customFormat="1">
      <c r="A15" s="396">
        <v>3.1</v>
      </c>
      <c r="B15" s="459" t="s">
        <v>427</v>
      </c>
      <c r="C15" s="464">
        <v>1.2493367383274966E-2</v>
      </c>
      <c r="D15" s="461">
        <f>C15*'5. RWA '!$C$13</f>
        <v>6946527.4051344162</v>
      </c>
    </row>
    <row r="16" spans="1:4" s="401" customFormat="1">
      <c r="A16" s="396">
        <v>3.2</v>
      </c>
      <c r="B16" s="459" t="s">
        <v>428</v>
      </c>
      <c r="C16" s="464">
        <v>1.6695353021403205E-2</v>
      </c>
      <c r="D16" s="461">
        <f>C16*'5. RWA '!$C$13</f>
        <v>9282903.7795548961</v>
      </c>
    </row>
    <row r="17" spans="1:6" s="400" customFormat="1">
      <c r="A17" s="396">
        <v>3.3</v>
      </c>
      <c r="B17" s="459" t="s">
        <v>429</v>
      </c>
      <c r="C17" s="464">
        <v>5.2514644051832891E-2</v>
      </c>
      <c r="D17" s="461">
        <f>C17*'5. RWA '!$C$13</f>
        <v>29199046.41284233</v>
      </c>
    </row>
    <row r="18" spans="1:6" s="399" customFormat="1" ht="12.75" customHeight="1">
      <c r="A18" s="474"/>
      <c r="B18" s="475" t="s">
        <v>482</v>
      </c>
      <c r="C18" s="466" t="s">
        <v>413</v>
      </c>
      <c r="D18" s="472" t="s">
        <v>414</v>
      </c>
    </row>
    <row r="19" spans="1:6" s="400" customFormat="1">
      <c r="A19" s="397">
        <v>4</v>
      </c>
      <c r="B19" s="459" t="s">
        <v>423</v>
      </c>
      <c r="C19" s="464">
        <f>C7+C11+C12+C13+C15</f>
        <v>5.7493367383274964E-2</v>
      </c>
      <c r="D19" s="461">
        <f>C19*'5. RWA '!$C$13</f>
        <v>31967302.320432439</v>
      </c>
    </row>
    <row r="20" spans="1:6" s="400" customFormat="1">
      <c r="A20" s="397">
        <v>5</v>
      </c>
      <c r="B20" s="459" t="s">
        <v>141</v>
      </c>
      <c r="C20" s="464">
        <f>C8+C11+C12+C13+C16</f>
        <v>7.6695353021403206E-2</v>
      </c>
      <c r="D20" s="461">
        <f>C20*'5. RWA '!$C$13</f>
        <v>42643936.999952257</v>
      </c>
    </row>
    <row r="21" spans="1:6" s="400" customFormat="1" ht="13.5" thickBot="1">
      <c r="A21" s="402" t="s">
        <v>410</v>
      </c>
      <c r="B21" s="403" t="s">
        <v>424</v>
      </c>
      <c r="C21" s="467">
        <f>C9+C11+C12+C13+C17</f>
        <v>0.13251464405183289</v>
      </c>
      <c r="D21" s="473">
        <f>C21*'5. RWA '!$C$13</f>
        <v>73680424.040038809</v>
      </c>
    </row>
    <row r="22" spans="1:6">
      <c r="F22" s="351"/>
    </row>
    <row r="23" spans="1:6" ht="51">
      <c r="B23" s="350" t="s">
        <v>485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F16" sqref="F16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512">
        <f>'1. key ratios '!B2</f>
        <v>43921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292</v>
      </c>
      <c r="D4" s="56" t="s">
        <v>74</v>
      </c>
    </row>
    <row r="5" spans="1:6" ht="25.5">
      <c r="A5" s="153" t="s">
        <v>7</v>
      </c>
      <c r="B5" s="313" t="s">
        <v>346</v>
      </c>
      <c r="C5" s="154" t="s">
        <v>94</v>
      </c>
      <c r="D5" s="155" t="s">
        <v>95</v>
      </c>
    </row>
    <row r="6" spans="1:6">
      <c r="A6" s="117">
        <v>1</v>
      </c>
      <c r="B6" s="156" t="s">
        <v>36</v>
      </c>
      <c r="C6" s="157">
        <v>6036420</v>
      </c>
      <c r="D6" s="158"/>
      <c r="E6" s="159"/>
    </row>
    <row r="7" spans="1:6">
      <c r="A7" s="117">
        <v>2</v>
      </c>
      <c r="B7" s="160" t="s">
        <v>37</v>
      </c>
      <c r="C7" s="161">
        <v>50147134</v>
      </c>
      <c r="D7" s="162"/>
      <c r="E7" s="159"/>
    </row>
    <row r="8" spans="1:6">
      <c r="A8" s="117">
        <v>3</v>
      </c>
      <c r="B8" s="160" t="s">
        <v>38</v>
      </c>
      <c r="C8" s="161">
        <v>35526587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12887999</v>
      </c>
      <c r="D10" s="162"/>
      <c r="E10" s="159"/>
    </row>
    <row r="11" spans="1:6">
      <c r="A11" s="117">
        <v>6.1</v>
      </c>
      <c r="B11" s="283" t="s">
        <v>41</v>
      </c>
      <c r="C11" s="163">
        <v>459003688.99999994</v>
      </c>
      <c r="D11" s="164"/>
      <c r="E11" s="165"/>
    </row>
    <row r="12" spans="1:6">
      <c r="A12" s="117">
        <v>6.2</v>
      </c>
      <c r="B12" s="284" t="s">
        <v>42</v>
      </c>
      <c r="C12" s="163">
        <v>-47946131.000000015</v>
      </c>
      <c r="D12" s="164"/>
      <c r="E12" s="165"/>
    </row>
    <row r="13" spans="1:6">
      <c r="A13" s="516" t="s">
        <v>515</v>
      </c>
      <c r="B13" s="284" t="s">
        <v>516</v>
      </c>
      <c r="C13" s="163">
        <v>7622660</v>
      </c>
      <c r="D13" s="164"/>
      <c r="E13" s="165"/>
    </row>
    <row r="14" spans="1:6">
      <c r="A14" s="516" t="s">
        <v>517</v>
      </c>
      <c r="B14" s="284" t="s">
        <v>520</v>
      </c>
      <c r="C14" s="163">
        <v>6322582.1284500007</v>
      </c>
      <c r="D14" s="164"/>
      <c r="E14" s="165"/>
    </row>
    <row r="15" spans="1:6">
      <c r="A15" s="516" t="s">
        <v>521</v>
      </c>
      <c r="B15" s="284" t="s">
        <v>518</v>
      </c>
      <c r="C15" s="163">
        <v>23251708.199999999</v>
      </c>
      <c r="D15" s="164"/>
      <c r="E15" s="165"/>
    </row>
    <row r="16" spans="1:6">
      <c r="A16" s="117">
        <v>6</v>
      </c>
      <c r="B16" s="160" t="s">
        <v>43</v>
      </c>
      <c r="C16" s="166">
        <f>C11+C12</f>
        <v>411057557.99999994</v>
      </c>
      <c r="D16" s="164"/>
      <c r="E16" s="159"/>
    </row>
    <row r="17" spans="1:5">
      <c r="A17" s="117">
        <v>7</v>
      </c>
      <c r="B17" s="160" t="s">
        <v>44</v>
      </c>
      <c r="C17" s="161">
        <v>3454584</v>
      </c>
      <c r="D17" s="162"/>
      <c r="E17" s="159"/>
    </row>
    <row r="18" spans="1:5">
      <c r="A18" s="117">
        <v>8</v>
      </c>
      <c r="B18" s="311" t="s">
        <v>204</v>
      </c>
      <c r="C18" s="161">
        <v>416691</v>
      </c>
      <c r="D18" s="162"/>
      <c r="E18" s="159"/>
    </row>
    <row r="19" spans="1:5">
      <c r="A19" s="117">
        <v>9</v>
      </c>
      <c r="B19" s="160" t="s">
        <v>45</v>
      </c>
      <c r="C19" s="161">
        <v>54000</v>
      </c>
      <c r="D19" s="162"/>
      <c r="E19" s="159"/>
    </row>
    <row r="20" spans="1:5">
      <c r="A20" s="117">
        <v>9.1</v>
      </c>
      <c r="B20" s="167" t="s">
        <v>89</v>
      </c>
      <c r="C20" s="163"/>
      <c r="D20" s="162"/>
      <c r="E20" s="159"/>
    </row>
    <row r="21" spans="1:5">
      <c r="A21" s="117">
        <v>9.1999999999999993</v>
      </c>
      <c r="B21" s="167" t="s">
        <v>90</v>
      </c>
      <c r="C21" s="163"/>
      <c r="D21" s="162"/>
      <c r="E21" s="159"/>
    </row>
    <row r="22" spans="1:5">
      <c r="A22" s="117">
        <v>9.3000000000000007</v>
      </c>
      <c r="B22" s="285" t="s">
        <v>274</v>
      </c>
      <c r="C22" s="163"/>
      <c r="D22" s="162"/>
      <c r="E22" s="159"/>
    </row>
    <row r="23" spans="1:5">
      <c r="A23" s="117">
        <v>10</v>
      </c>
      <c r="B23" s="160" t="s">
        <v>46</v>
      </c>
      <c r="C23" s="161">
        <v>19477834</v>
      </c>
      <c r="D23" s="162"/>
      <c r="E23" s="159"/>
    </row>
    <row r="24" spans="1:5">
      <c r="A24" s="117">
        <v>10.1</v>
      </c>
      <c r="B24" s="167" t="s">
        <v>91</v>
      </c>
      <c r="C24" s="161">
        <v>3590896.5300000003</v>
      </c>
      <c r="D24" s="168" t="s">
        <v>93</v>
      </c>
      <c r="E24" s="159"/>
    </row>
    <row r="25" spans="1:5">
      <c r="A25" s="117">
        <v>11</v>
      </c>
      <c r="B25" s="169" t="s">
        <v>47</v>
      </c>
      <c r="C25" s="170">
        <v>3787661.8200000525</v>
      </c>
      <c r="D25" s="171"/>
      <c r="E25" s="159"/>
    </row>
    <row r="26" spans="1:5" ht="15">
      <c r="A26" s="117">
        <v>12</v>
      </c>
      <c r="B26" s="172" t="s">
        <v>48</v>
      </c>
      <c r="C26" s="173">
        <f>SUM(C6:C10,C16:C19,C23,C25)</f>
        <v>542846468.82000005</v>
      </c>
      <c r="D26" s="174"/>
      <c r="E26" s="175"/>
    </row>
    <row r="27" spans="1:5">
      <c r="A27" s="117">
        <v>13</v>
      </c>
      <c r="B27" s="160" t="s">
        <v>50</v>
      </c>
      <c r="C27" s="176">
        <v>77923212</v>
      </c>
      <c r="D27" s="177"/>
      <c r="E27" s="159"/>
    </row>
    <row r="28" spans="1:5">
      <c r="A28" s="117">
        <v>14</v>
      </c>
      <c r="B28" s="160" t="s">
        <v>51</v>
      </c>
      <c r="C28" s="161">
        <v>57562746.539999999</v>
      </c>
      <c r="D28" s="162"/>
      <c r="E28" s="159"/>
    </row>
    <row r="29" spans="1:5">
      <c r="A29" s="117">
        <v>15</v>
      </c>
      <c r="B29" s="160" t="s">
        <v>52</v>
      </c>
      <c r="C29" s="161">
        <v>7698138.4900000002</v>
      </c>
      <c r="D29" s="162"/>
      <c r="E29" s="159"/>
    </row>
    <row r="30" spans="1:5">
      <c r="A30" s="117">
        <v>16</v>
      </c>
      <c r="B30" s="160" t="s">
        <v>53</v>
      </c>
      <c r="C30" s="161">
        <v>40399811.829999998</v>
      </c>
      <c r="D30" s="162"/>
      <c r="E30" s="159"/>
    </row>
    <row r="31" spans="1:5">
      <c r="A31" s="117">
        <v>17</v>
      </c>
      <c r="B31" s="160" t="s">
        <v>54</v>
      </c>
      <c r="C31" s="161"/>
      <c r="D31" s="162"/>
      <c r="E31" s="159"/>
    </row>
    <row r="32" spans="1:5">
      <c r="A32" s="117">
        <v>18</v>
      </c>
      <c r="B32" s="160" t="s">
        <v>55</v>
      </c>
      <c r="C32" s="161">
        <v>230618600</v>
      </c>
      <c r="D32" s="162"/>
      <c r="E32" s="159"/>
    </row>
    <row r="33" spans="1:5">
      <c r="A33" s="117">
        <v>19</v>
      </c>
      <c r="B33" s="160" t="s">
        <v>56</v>
      </c>
      <c r="C33" s="161">
        <v>1680268</v>
      </c>
      <c r="D33" s="162"/>
      <c r="E33" s="159"/>
    </row>
    <row r="34" spans="1:5">
      <c r="A34" s="117">
        <v>20</v>
      </c>
      <c r="B34" s="160" t="s">
        <v>57</v>
      </c>
      <c r="C34" s="161">
        <v>7926623</v>
      </c>
      <c r="D34" s="162"/>
      <c r="E34" s="159"/>
    </row>
    <row r="35" spans="1:5">
      <c r="A35" s="117">
        <v>20.100000000000001</v>
      </c>
      <c r="B35" s="169" t="s">
        <v>519</v>
      </c>
      <c r="C35" s="170"/>
      <c r="D35" s="171"/>
      <c r="E35" s="159"/>
    </row>
    <row r="36" spans="1:5">
      <c r="A36" s="117">
        <v>21</v>
      </c>
      <c r="B36" s="169" t="s">
        <v>58</v>
      </c>
      <c r="C36" s="170">
        <v>32845000</v>
      </c>
      <c r="D36" s="171"/>
      <c r="E36" s="159"/>
    </row>
    <row r="37" spans="1:5">
      <c r="A37" s="117">
        <v>21.1</v>
      </c>
      <c r="B37" s="178" t="s">
        <v>92</v>
      </c>
      <c r="C37" s="179">
        <v>32845000</v>
      </c>
      <c r="D37" s="180"/>
      <c r="E37" s="159"/>
    </row>
    <row r="38" spans="1:5" ht="15">
      <c r="A38" s="117">
        <v>22</v>
      </c>
      <c r="B38" s="172" t="s">
        <v>59</v>
      </c>
      <c r="C38" s="173">
        <f>SUM(C27:C36)</f>
        <v>456654399.86000001</v>
      </c>
      <c r="D38" s="174"/>
      <c r="E38" s="175"/>
    </row>
    <row r="39" spans="1:5">
      <c r="A39" s="117">
        <v>23</v>
      </c>
      <c r="B39" s="169" t="s">
        <v>61</v>
      </c>
      <c r="C39" s="161">
        <v>76000000</v>
      </c>
      <c r="D39" s="162"/>
      <c r="E39" s="159"/>
    </row>
    <row r="40" spans="1:5">
      <c r="A40" s="117">
        <v>24</v>
      </c>
      <c r="B40" s="169" t="s">
        <v>62</v>
      </c>
      <c r="C40" s="161"/>
      <c r="D40" s="162"/>
      <c r="E40" s="159"/>
    </row>
    <row r="41" spans="1:5">
      <c r="A41" s="117">
        <v>25</v>
      </c>
      <c r="B41" s="169" t="s">
        <v>63</v>
      </c>
      <c r="C41" s="161"/>
      <c r="D41" s="162"/>
      <c r="E41" s="159"/>
    </row>
    <row r="42" spans="1:5">
      <c r="A42" s="117">
        <v>26</v>
      </c>
      <c r="B42" s="169" t="s">
        <v>64</v>
      </c>
      <c r="C42" s="161"/>
      <c r="D42" s="162"/>
      <c r="E42" s="159"/>
    </row>
    <row r="43" spans="1:5">
      <c r="A43" s="117">
        <v>27</v>
      </c>
      <c r="B43" s="169" t="s">
        <v>65</v>
      </c>
      <c r="C43" s="161"/>
      <c r="D43" s="162"/>
      <c r="E43" s="159"/>
    </row>
    <row r="44" spans="1:5">
      <c r="A44" s="117">
        <v>28</v>
      </c>
      <c r="B44" s="169" t="s">
        <v>66</v>
      </c>
      <c r="C44" s="161">
        <v>8600838.9600000009</v>
      </c>
      <c r="D44" s="162"/>
      <c r="E44" s="159"/>
    </row>
    <row r="45" spans="1:5">
      <c r="A45" s="117">
        <v>29</v>
      </c>
      <c r="B45" s="169" t="s">
        <v>67</v>
      </c>
      <c r="C45" s="161">
        <v>1591230</v>
      </c>
      <c r="D45" s="162"/>
      <c r="E45" s="159"/>
    </row>
    <row r="46" spans="1:5" ht="15.75" thickBot="1">
      <c r="A46" s="181">
        <v>30</v>
      </c>
      <c r="B46" s="182" t="s">
        <v>272</v>
      </c>
      <c r="C46" s="183">
        <f>SUM(C39:C45)</f>
        <v>86192068.960000008</v>
      </c>
      <c r="D46" s="184"/>
      <c r="E46" s="17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M34" sqref="M34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512">
        <f>'1. key ratios '!B2</f>
        <v>43921</v>
      </c>
    </row>
    <row r="4" spans="1:19" ht="26.25" thickBot="1">
      <c r="A4" s="4" t="s">
        <v>254</v>
      </c>
      <c r="B4" s="335" t="s">
        <v>381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364</v>
      </c>
      <c r="P5" s="318" t="s">
        <v>365</v>
      </c>
      <c r="Q5" s="318" t="s">
        <v>366</v>
      </c>
      <c r="R5" s="319" t="s">
        <v>367</v>
      </c>
      <c r="S5" s="320" t="s">
        <v>368</v>
      </c>
    </row>
    <row r="6" spans="1:19" s="321" customFormat="1" ht="99" customHeight="1">
      <c r="A6" s="322"/>
      <c r="B6" s="543" t="s">
        <v>369</v>
      </c>
      <c r="C6" s="539">
        <v>0</v>
      </c>
      <c r="D6" s="540"/>
      <c r="E6" s="539">
        <v>0.2</v>
      </c>
      <c r="F6" s="540"/>
      <c r="G6" s="539">
        <v>0.35</v>
      </c>
      <c r="H6" s="540"/>
      <c r="I6" s="539">
        <v>0.5</v>
      </c>
      <c r="J6" s="540"/>
      <c r="K6" s="539">
        <v>0.75</v>
      </c>
      <c r="L6" s="540"/>
      <c r="M6" s="539">
        <v>1</v>
      </c>
      <c r="N6" s="540"/>
      <c r="O6" s="539">
        <v>1.5</v>
      </c>
      <c r="P6" s="540"/>
      <c r="Q6" s="539">
        <v>2.5</v>
      </c>
      <c r="R6" s="540"/>
      <c r="S6" s="541" t="s">
        <v>253</v>
      </c>
    </row>
    <row r="7" spans="1:19" s="321" customFormat="1" ht="30.75" customHeight="1">
      <c r="A7" s="322"/>
      <c r="B7" s="544"/>
      <c r="C7" s="312" t="s">
        <v>256</v>
      </c>
      <c r="D7" s="312" t="s">
        <v>255</v>
      </c>
      <c r="E7" s="312" t="s">
        <v>256</v>
      </c>
      <c r="F7" s="312" t="s">
        <v>255</v>
      </c>
      <c r="G7" s="312" t="s">
        <v>256</v>
      </c>
      <c r="H7" s="312" t="s">
        <v>255</v>
      </c>
      <c r="I7" s="312" t="s">
        <v>256</v>
      </c>
      <c r="J7" s="312" t="s">
        <v>255</v>
      </c>
      <c r="K7" s="312" t="s">
        <v>256</v>
      </c>
      <c r="L7" s="312" t="s">
        <v>255</v>
      </c>
      <c r="M7" s="312" t="s">
        <v>256</v>
      </c>
      <c r="N7" s="312" t="s">
        <v>255</v>
      </c>
      <c r="O7" s="312" t="s">
        <v>256</v>
      </c>
      <c r="P7" s="312" t="s">
        <v>255</v>
      </c>
      <c r="Q7" s="312" t="s">
        <v>256</v>
      </c>
      <c r="R7" s="312" t="s">
        <v>255</v>
      </c>
      <c r="S7" s="542"/>
    </row>
    <row r="8" spans="1:19" s="187" customFormat="1">
      <c r="A8" s="185">
        <v>1</v>
      </c>
      <c r="B8" s="1" t="s">
        <v>97</v>
      </c>
      <c r="C8" s="186">
        <v>22295739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40739394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40739394</v>
      </c>
    </row>
    <row r="9" spans="1:19" s="187" customFormat="1">
      <c r="A9" s="185">
        <v>2</v>
      </c>
      <c r="B9" s="1" t="s">
        <v>98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99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101</v>
      </c>
      <c r="C13" s="186"/>
      <c r="D13" s="186"/>
      <c r="E13" s="186">
        <v>11361153.000000002</v>
      </c>
      <c r="F13" s="186"/>
      <c r="G13" s="186"/>
      <c r="H13" s="186"/>
      <c r="I13" s="186">
        <v>24129464.619999997</v>
      </c>
      <c r="J13" s="186"/>
      <c r="K13" s="186"/>
      <c r="L13" s="186"/>
      <c r="M13" s="186">
        <v>35969.379999999997</v>
      </c>
      <c r="N13" s="186"/>
      <c r="O13" s="186"/>
      <c r="P13" s="186"/>
      <c r="Q13" s="186"/>
      <c r="R13" s="186"/>
      <c r="S13" s="336">
        <f t="shared" si="0"/>
        <v>14372932.290000001</v>
      </c>
    </row>
    <row r="14" spans="1:19" s="187" customFormat="1">
      <c r="A14" s="185">
        <v>7</v>
      </c>
      <c r="B14" s="1" t="s">
        <v>102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321258693.75999999</v>
      </c>
      <c r="N14" s="186">
        <v>10858054.559</v>
      </c>
      <c r="O14" s="186"/>
      <c r="P14" s="186"/>
      <c r="Q14" s="186"/>
      <c r="R14" s="186"/>
      <c r="S14" s="336">
        <f t="shared" si="0"/>
        <v>332116748.31900001</v>
      </c>
    </row>
    <row r="15" spans="1:19" s="187" customFormat="1">
      <c r="A15" s="185">
        <v>8</v>
      </c>
      <c r="B15" s="1" t="s">
        <v>103</v>
      </c>
      <c r="C15" s="186"/>
      <c r="D15" s="186"/>
      <c r="E15" s="186"/>
      <c r="F15" s="186"/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18665591.030000001</v>
      </c>
      <c r="N17" s="186">
        <v>590.90499999999997</v>
      </c>
      <c r="O17" s="186"/>
      <c r="P17" s="186"/>
      <c r="Q17" s="186"/>
      <c r="R17" s="186"/>
      <c r="S17" s="336">
        <f t="shared" si="0"/>
        <v>18666181.935000002</v>
      </c>
    </row>
    <row r="18" spans="1:19" s="187" customFormat="1">
      <c r="A18" s="185">
        <v>11</v>
      </c>
      <c r="B18" s="1" t="s">
        <v>106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20651633.010000002</v>
      </c>
      <c r="N18" s="186">
        <v>60872.618999999992</v>
      </c>
      <c r="O18" s="186">
        <v>346265.28</v>
      </c>
      <c r="P18" s="186"/>
      <c r="Q18" s="186"/>
      <c r="R18" s="186"/>
      <c r="S18" s="336">
        <f t="shared" si="0"/>
        <v>21231903.549000002</v>
      </c>
    </row>
    <row r="19" spans="1:19" s="187" customFormat="1">
      <c r="A19" s="185">
        <v>12</v>
      </c>
      <c r="B19" s="1" t="s">
        <v>107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109</v>
      </c>
      <c r="C21" s="186">
        <v>6036420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104609617.40999998</v>
      </c>
      <c r="N21" s="186">
        <v>387118.7449999997</v>
      </c>
      <c r="O21" s="186"/>
      <c r="P21" s="186"/>
      <c r="Q21" s="186"/>
      <c r="R21" s="186"/>
      <c r="S21" s="336">
        <f t="shared" si="0"/>
        <v>104996736.15499999</v>
      </c>
    </row>
    <row r="22" spans="1:19" ht="13.5" thickBot="1">
      <c r="A22" s="188"/>
      <c r="B22" s="189" t="s">
        <v>110</v>
      </c>
      <c r="C22" s="190">
        <f>SUM(C8:C21)</f>
        <v>28332159</v>
      </c>
      <c r="D22" s="190">
        <f t="shared" ref="D22:J22" si="1">SUM(D8:D21)</f>
        <v>0</v>
      </c>
      <c r="E22" s="190">
        <f t="shared" si="1"/>
        <v>11361153.000000002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24129464.619999997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505960898.58999991</v>
      </c>
      <c r="N22" s="190">
        <f t="shared" si="2"/>
        <v>11306636.828</v>
      </c>
      <c r="O22" s="190">
        <f t="shared" si="2"/>
        <v>346265.28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532123896.24800003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Q7" activePane="bottomRight" state="frozen"/>
      <selection activeCell="B9" sqref="B9"/>
      <selection pane="topRight" activeCell="B9" sqref="B9"/>
      <selection pane="bottomLeft" activeCell="B9" sqref="B9"/>
      <selection pane="bottomRight" activeCell="U23" sqref="U23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512">
        <f>'1. key ratios '!B2</f>
        <v>43921</v>
      </c>
    </row>
    <row r="4" spans="1:22" ht="13.5" thickBot="1">
      <c r="A4" s="4" t="s">
        <v>372</v>
      </c>
      <c r="B4" s="191" t="s">
        <v>96</v>
      </c>
      <c r="V4" s="56" t="s">
        <v>74</v>
      </c>
    </row>
    <row r="5" spans="1:22" ht="12.75" customHeight="1">
      <c r="A5" s="192"/>
      <c r="B5" s="193"/>
      <c r="C5" s="545" t="s">
        <v>283</v>
      </c>
      <c r="D5" s="546"/>
      <c r="E5" s="546"/>
      <c r="F5" s="546"/>
      <c r="G5" s="546"/>
      <c r="H5" s="546"/>
      <c r="I5" s="546"/>
      <c r="J5" s="546"/>
      <c r="K5" s="546"/>
      <c r="L5" s="547"/>
      <c r="M5" s="548" t="s">
        <v>284</v>
      </c>
      <c r="N5" s="549"/>
      <c r="O5" s="549"/>
      <c r="P5" s="549"/>
      <c r="Q5" s="549"/>
      <c r="R5" s="549"/>
      <c r="S5" s="550"/>
      <c r="T5" s="553" t="s">
        <v>370</v>
      </c>
      <c r="U5" s="553" t="s">
        <v>371</v>
      </c>
      <c r="V5" s="551" t="s">
        <v>122</v>
      </c>
    </row>
    <row r="6" spans="1:22" s="123" customFormat="1" ht="102">
      <c r="A6" s="120"/>
      <c r="B6" s="194"/>
      <c r="C6" s="195" t="s">
        <v>111</v>
      </c>
      <c r="D6" s="288" t="s">
        <v>112</v>
      </c>
      <c r="E6" s="222" t="s">
        <v>286</v>
      </c>
      <c r="F6" s="222" t="s">
        <v>287</v>
      </c>
      <c r="G6" s="288" t="s">
        <v>290</v>
      </c>
      <c r="H6" s="288" t="s">
        <v>285</v>
      </c>
      <c r="I6" s="288" t="s">
        <v>113</v>
      </c>
      <c r="J6" s="288" t="s">
        <v>114</v>
      </c>
      <c r="K6" s="196" t="s">
        <v>115</v>
      </c>
      <c r="L6" s="197" t="s">
        <v>116</v>
      </c>
      <c r="M6" s="195" t="s">
        <v>288</v>
      </c>
      <c r="N6" s="196" t="s">
        <v>117</v>
      </c>
      <c r="O6" s="196" t="s">
        <v>118</v>
      </c>
      <c r="P6" s="196" t="s">
        <v>119</v>
      </c>
      <c r="Q6" s="196" t="s">
        <v>120</v>
      </c>
      <c r="R6" s="196" t="s">
        <v>121</v>
      </c>
      <c r="S6" s="314" t="s">
        <v>289</v>
      </c>
      <c r="T6" s="554"/>
      <c r="U6" s="554"/>
      <c r="V6" s="552"/>
    </row>
    <row r="7" spans="1:22" s="187" customFormat="1">
      <c r="A7" s="198">
        <v>1</v>
      </c>
      <c r="B7" s="1" t="s">
        <v>97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/>
      <c r="U7" s="323"/>
      <c r="V7" s="201">
        <f>SUM(C7:S7)</f>
        <v>0</v>
      </c>
    </row>
    <row r="8" spans="1:22" s="187" customFormat="1">
      <c r="A8" s="198">
        <v>2</v>
      </c>
      <c r="B8" s="1" t="s">
        <v>98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/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276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/>
      <c r="U9" s="323"/>
      <c r="V9" s="201">
        <f t="shared" si="0"/>
        <v>0</v>
      </c>
    </row>
    <row r="10" spans="1:22" s="187" customFormat="1">
      <c r="A10" s="198">
        <v>4</v>
      </c>
      <c r="B10" s="1" t="s">
        <v>99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/>
      <c r="U10" s="323"/>
      <c r="V10" s="201">
        <f t="shared" si="0"/>
        <v>0</v>
      </c>
    </row>
    <row r="11" spans="1:22" s="187" customFormat="1">
      <c r="A11" s="198">
        <v>5</v>
      </c>
      <c r="B11" s="1" t="s">
        <v>100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/>
      <c r="U11" s="323"/>
      <c r="V11" s="201">
        <f t="shared" si="0"/>
        <v>0</v>
      </c>
    </row>
    <row r="12" spans="1:22" s="187" customFormat="1">
      <c r="A12" s="198">
        <v>6</v>
      </c>
      <c r="B12" s="1" t="s">
        <v>101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/>
      <c r="U12" s="323"/>
      <c r="V12" s="201">
        <f t="shared" si="0"/>
        <v>0</v>
      </c>
    </row>
    <row r="13" spans="1:22" s="187" customFormat="1">
      <c r="A13" s="198">
        <v>7</v>
      </c>
      <c r="B13" s="1" t="s">
        <v>102</v>
      </c>
      <c r="C13" s="199"/>
      <c r="D13" s="186">
        <v>1677410.84</v>
      </c>
      <c r="E13" s="186"/>
      <c r="F13" s="186"/>
      <c r="G13" s="186"/>
      <c r="H13" s="186"/>
      <c r="I13" s="186"/>
      <c r="J13" s="186"/>
      <c r="K13" s="186"/>
      <c r="L13" s="200"/>
      <c r="M13" s="199"/>
      <c r="N13" s="186"/>
      <c r="O13" s="186"/>
      <c r="P13" s="186"/>
      <c r="Q13" s="186"/>
      <c r="R13" s="186"/>
      <c r="S13" s="200"/>
      <c r="T13" s="323">
        <v>1454295.29</v>
      </c>
      <c r="U13" s="323">
        <v>223115.55</v>
      </c>
      <c r="V13" s="201">
        <f t="shared" si="0"/>
        <v>1677410.84</v>
      </c>
    </row>
    <row r="14" spans="1:22" s="187" customFormat="1">
      <c r="A14" s="198">
        <v>8</v>
      </c>
      <c r="B14" s="1" t="s">
        <v>103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>
        <v>0</v>
      </c>
      <c r="U14" s="323"/>
      <c r="V14" s="201">
        <f t="shared" si="0"/>
        <v>0</v>
      </c>
    </row>
    <row r="15" spans="1:22" s="187" customFormat="1">
      <c r="A15" s="198">
        <v>9</v>
      </c>
      <c r="B15" s="1" t="s">
        <v>104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>
        <v>0</v>
      </c>
      <c r="U15" s="323"/>
      <c r="V15" s="201">
        <f t="shared" si="0"/>
        <v>0</v>
      </c>
    </row>
    <row r="16" spans="1:22" s="187" customFormat="1">
      <c r="A16" s="198">
        <v>10</v>
      </c>
      <c r="B16" s="1" t="s">
        <v>105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>
        <v>0</v>
      </c>
      <c r="U16" s="323"/>
      <c r="V16" s="201">
        <f t="shared" si="0"/>
        <v>0</v>
      </c>
    </row>
    <row r="17" spans="1:22" s="187" customFormat="1">
      <c r="A17" s="198">
        <v>11</v>
      </c>
      <c r="B17" s="1" t="s">
        <v>106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/>
      <c r="N17" s="186"/>
      <c r="O17" s="186"/>
      <c r="P17" s="186"/>
      <c r="Q17" s="186"/>
      <c r="R17" s="186"/>
      <c r="S17" s="200"/>
      <c r="T17" s="323">
        <v>0</v>
      </c>
      <c r="U17" s="323"/>
      <c r="V17" s="201">
        <f t="shared" si="0"/>
        <v>0</v>
      </c>
    </row>
    <row r="18" spans="1:22" s="187" customFormat="1">
      <c r="A18" s="198">
        <v>12</v>
      </c>
      <c r="B18" s="1" t="s">
        <v>107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>
        <v>0</v>
      </c>
      <c r="U18" s="323"/>
      <c r="V18" s="201">
        <f t="shared" si="0"/>
        <v>0</v>
      </c>
    </row>
    <row r="19" spans="1:22" s="187" customFormat="1">
      <c r="A19" s="198">
        <v>13</v>
      </c>
      <c r="B19" s="1" t="s">
        <v>108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>
        <v>0</v>
      </c>
      <c r="U19" s="323"/>
      <c r="V19" s="201">
        <f t="shared" si="0"/>
        <v>0</v>
      </c>
    </row>
    <row r="20" spans="1:22" s="187" customFormat="1">
      <c r="A20" s="198">
        <v>14</v>
      </c>
      <c r="B20" s="1" t="s">
        <v>109</v>
      </c>
      <c r="C20" s="199"/>
      <c r="D20" s="186">
        <v>1633547.0919999999</v>
      </c>
      <c r="E20" s="186"/>
      <c r="F20" s="186"/>
      <c r="G20" s="186"/>
      <c r="H20" s="186"/>
      <c r="I20" s="186"/>
      <c r="J20" s="186"/>
      <c r="K20" s="186"/>
      <c r="L20" s="200"/>
      <c r="M20" s="199"/>
      <c r="N20" s="186"/>
      <c r="O20" s="186"/>
      <c r="P20" s="186"/>
      <c r="Q20" s="186"/>
      <c r="R20" s="186"/>
      <c r="S20" s="200"/>
      <c r="T20" s="323">
        <v>1633547.0919999999</v>
      </c>
      <c r="U20" s="323"/>
      <c r="V20" s="201">
        <f t="shared" si="0"/>
        <v>1633547.0919999999</v>
      </c>
    </row>
    <row r="21" spans="1:22" ht="13.5" thickBot="1">
      <c r="A21" s="188"/>
      <c r="B21" s="202" t="s">
        <v>110</v>
      </c>
      <c r="C21" s="203">
        <f>SUM(C7:C20)</f>
        <v>0</v>
      </c>
      <c r="D21" s="190">
        <f t="shared" ref="D21:V21" si="1">SUM(D7:D20)</f>
        <v>3310957.932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0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3087842.3820000002</v>
      </c>
      <c r="U21" s="204">
        <f t="shared" ref="U21" si="2">SUM(U7:U20)</f>
        <v>223115.55</v>
      </c>
      <c r="V21" s="205">
        <f t="shared" si="1"/>
        <v>3310957.932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G27" sqref="G27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512">
        <f>'1. key ratios '!B2</f>
        <v>43921</v>
      </c>
    </row>
    <row r="4" spans="1:9" ht="13.5" thickBot="1">
      <c r="A4" s="2" t="s">
        <v>258</v>
      </c>
      <c r="B4" s="191" t="s">
        <v>382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7" t="s">
        <v>257</v>
      </c>
      <c r="C6" s="559" t="s">
        <v>374</v>
      </c>
      <c r="D6" s="561" t="s">
        <v>373</v>
      </c>
      <c r="E6" s="562"/>
      <c r="F6" s="559" t="s">
        <v>378</v>
      </c>
      <c r="G6" s="559" t="s">
        <v>379</v>
      </c>
      <c r="H6" s="555" t="s">
        <v>377</v>
      </c>
    </row>
    <row r="7" spans="1:9" ht="38.25">
      <c r="A7" s="211"/>
      <c r="B7" s="558"/>
      <c r="C7" s="560"/>
      <c r="D7" s="328" t="s">
        <v>376</v>
      </c>
      <c r="E7" s="328" t="s">
        <v>375</v>
      </c>
      <c r="F7" s="560"/>
      <c r="G7" s="560"/>
      <c r="H7" s="556"/>
      <c r="I7" s="208"/>
    </row>
    <row r="8" spans="1:9">
      <c r="A8" s="209">
        <v>1</v>
      </c>
      <c r="B8" s="1" t="s">
        <v>97</v>
      </c>
      <c r="C8" s="329">
        <v>63035133</v>
      </c>
      <c r="D8" s="330"/>
      <c r="E8" s="329"/>
      <c r="F8" s="329">
        <v>40739394</v>
      </c>
      <c r="G8" s="331">
        <v>40739394</v>
      </c>
      <c r="H8" s="333">
        <f>G8/(C8+E8)</f>
        <v>0.64629662953197864</v>
      </c>
    </row>
    <row r="9" spans="1:9" ht="15" customHeight="1">
      <c r="A9" s="209">
        <v>2</v>
      </c>
      <c r="B9" s="1" t="s">
        <v>98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276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99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100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101</v>
      </c>
      <c r="C13" s="329">
        <v>35526587</v>
      </c>
      <c r="D13" s="330"/>
      <c r="E13" s="329"/>
      <c r="F13" s="329">
        <v>14372932.290000001</v>
      </c>
      <c r="G13" s="331">
        <v>14372932.290000001</v>
      </c>
      <c r="H13" s="333">
        <f t="shared" ref="H13:H21" si="0">G13/(C13+E13)</f>
        <v>0.40456833891755495</v>
      </c>
    </row>
    <row r="14" spans="1:9">
      <c r="A14" s="209">
        <v>7</v>
      </c>
      <c r="B14" s="1" t="s">
        <v>102</v>
      </c>
      <c r="C14" s="329">
        <v>321258693.75999999</v>
      </c>
      <c r="D14" s="330">
        <v>44305137.280000001</v>
      </c>
      <c r="E14" s="329">
        <v>10858054.559</v>
      </c>
      <c r="F14" s="329">
        <v>332116748.31900001</v>
      </c>
      <c r="G14" s="331">
        <v>330439337.47899997</v>
      </c>
      <c r="H14" s="333">
        <f t="shared" si="0"/>
        <v>0.99494933378551309</v>
      </c>
    </row>
    <row r="15" spans="1:9">
      <c r="A15" s="209">
        <v>8</v>
      </c>
      <c r="B15" s="1" t="s">
        <v>103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104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105</v>
      </c>
      <c r="C17" s="329">
        <v>18665591.030000001</v>
      </c>
      <c r="D17" s="330">
        <v>1181.81</v>
      </c>
      <c r="E17" s="329">
        <v>590.90499999999997</v>
      </c>
      <c r="F17" s="329">
        <v>18666181.935000002</v>
      </c>
      <c r="G17" s="331">
        <v>18666181.935000002</v>
      </c>
      <c r="H17" s="333">
        <f t="shared" si="0"/>
        <v>1</v>
      </c>
    </row>
    <row r="18" spans="1:8">
      <c r="A18" s="209">
        <v>11</v>
      </c>
      <c r="B18" s="1" t="s">
        <v>106</v>
      </c>
      <c r="C18" s="329">
        <v>20997898.290000003</v>
      </c>
      <c r="D18" s="330">
        <v>116319.93999999999</v>
      </c>
      <c r="E18" s="329">
        <v>60872.618999999992</v>
      </c>
      <c r="F18" s="329">
        <v>21231903.549000002</v>
      </c>
      <c r="G18" s="331">
        <v>21231903.549000002</v>
      </c>
      <c r="H18" s="333">
        <f t="shared" si="0"/>
        <v>1.0082214028894729</v>
      </c>
    </row>
    <row r="19" spans="1:8">
      <c r="A19" s="209">
        <v>12</v>
      </c>
      <c r="B19" s="1" t="s">
        <v>107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252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109</v>
      </c>
      <c r="C21" s="329">
        <v>110646037.40999998</v>
      </c>
      <c r="D21" s="330">
        <v>859137.48999999941</v>
      </c>
      <c r="E21" s="329">
        <v>387118.7449999997</v>
      </c>
      <c r="F21" s="329">
        <v>104996736.15499999</v>
      </c>
      <c r="G21" s="331">
        <v>103363189.06299999</v>
      </c>
      <c r="H21" s="333">
        <f t="shared" si="0"/>
        <v>0.93092183130151795</v>
      </c>
    </row>
    <row r="22" spans="1:8" ht="13.5" thickBot="1">
      <c r="A22" s="212"/>
      <c r="B22" s="213" t="s">
        <v>110</v>
      </c>
      <c r="C22" s="332">
        <f>SUM(C8:C21)</f>
        <v>570129940.49000001</v>
      </c>
      <c r="D22" s="332">
        <f>SUM(D8:D21)</f>
        <v>45281776.520000003</v>
      </c>
      <c r="E22" s="332">
        <f>SUM(E8:E21)</f>
        <v>11306636.828</v>
      </c>
      <c r="F22" s="332">
        <f>SUM(F8:F21)</f>
        <v>532123896.24800003</v>
      </c>
      <c r="G22" s="332">
        <f>SUM(G8:G21)</f>
        <v>528812938.31599998</v>
      </c>
      <c r="H22" s="334">
        <f>G22/(C22+E22)</f>
        <v>0.90949375898444895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J28" sqref="J28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512">
        <f>'1. key ratios '!B2</f>
        <v>43921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254</v>
      </c>
      <c r="B4" s="378" t="s">
        <v>383</v>
      </c>
      <c r="C4" s="351"/>
      <c r="D4" s="351"/>
    </row>
    <row r="5" spans="1:11" ht="30" customHeight="1">
      <c r="A5" s="563"/>
      <c r="B5" s="564"/>
      <c r="C5" s="565" t="s">
        <v>435</v>
      </c>
      <c r="D5" s="565"/>
      <c r="E5" s="565"/>
      <c r="F5" s="565" t="s">
        <v>436</v>
      </c>
      <c r="G5" s="565"/>
      <c r="H5" s="565"/>
      <c r="I5" s="565" t="s">
        <v>437</v>
      </c>
      <c r="J5" s="565"/>
      <c r="K5" s="566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386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384</v>
      </c>
      <c r="C8" s="359"/>
      <c r="D8" s="359"/>
      <c r="E8" s="359"/>
      <c r="F8" s="507">
        <v>29110532.411451615</v>
      </c>
      <c r="G8" s="507">
        <v>44851814.684516132</v>
      </c>
      <c r="H8" s="507">
        <v>73962347.09596774</v>
      </c>
      <c r="I8" s="507">
        <v>19914124.839354843</v>
      </c>
      <c r="J8" s="507">
        <v>39604678.689354844</v>
      </c>
      <c r="K8" s="508">
        <v>59518803.52870968</v>
      </c>
    </row>
    <row r="9" spans="1:11">
      <c r="A9" s="354" t="s">
        <v>387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395</v>
      </c>
      <c r="C10" s="499">
        <v>4836853.6614516005</v>
      </c>
      <c r="D10" s="500">
        <v>27404981.496612966</v>
      </c>
      <c r="E10" s="500">
        <v>32241835.158064604</v>
      </c>
      <c r="F10" s="500">
        <v>18956289.868258066</v>
      </c>
      <c r="G10" s="500">
        <v>16960428.561733872</v>
      </c>
      <c r="H10" s="500">
        <v>35916718.429991938</v>
      </c>
      <c r="I10" s="500">
        <v>267631.05264516122</v>
      </c>
      <c r="J10" s="500">
        <v>1772691.641104839</v>
      </c>
      <c r="K10" s="501">
        <v>2040322.6937499999</v>
      </c>
    </row>
    <row r="11" spans="1:11">
      <c r="A11" s="360">
        <v>3</v>
      </c>
      <c r="B11" s="361" t="s">
        <v>389</v>
      </c>
      <c r="C11" s="499">
        <v>33357075.810161293</v>
      </c>
      <c r="D11" s="500">
        <v>317172073.45241934</v>
      </c>
      <c r="E11" s="500">
        <v>350529149.26258063</v>
      </c>
      <c r="F11" s="500">
        <v>1013161.4894443544</v>
      </c>
      <c r="G11" s="500">
        <v>7343372.1538467733</v>
      </c>
      <c r="H11" s="500">
        <v>8356533.6432911279</v>
      </c>
      <c r="I11" s="500">
        <v>13017615.859685484</v>
      </c>
      <c r="J11" s="500">
        <v>14487414.641274191</v>
      </c>
      <c r="K11" s="501">
        <v>27505030.500959676</v>
      </c>
    </row>
    <row r="12" spans="1:11">
      <c r="A12" s="360">
        <v>4</v>
      </c>
      <c r="B12" s="361" t="s">
        <v>390</v>
      </c>
      <c r="C12" s="499"/>
      <c r="D12" s="500"/>
      <c r="E12" s="500"/>
      <c r="F12" s="500"/>
      <c r="G12" s="500"/>
      <c r="H12" s="500"/>
      <c r="I12" s="500"/>
      <c r="J12" s="500"/>
      <c r="K12" s="501"/>
    </row>
    <row r="13" spans="1:11">
      <c r="A13" s="360">
        <v>5</v>
      </c>
      <c r="B13" s="361" t="s">
        <v>398</v>
      </c>
      <c r="C13" s="499">
        <v>23167098.217903219</v>
      </c>
      <c r="D13" s="500">
        <v>23202738.358064517</v>
      </c>
      <c r="E13" s="500">
        <v>46369836.575967759</v>
      </c>
      <c r="F13" s="500">
        <v>8058151.3788056448</v>
      </c>
      <c r="G13" s="500">
        <v>9123449.2639387101</v>
      </c>
      <c r="H13" s="500">
        <v>17181600.642744355</v>
      </c>
      <c r="I13" s="500">
        <v>2008268.0446612907</v>
      </c>
      <c r="J13" s="500">
        <v>2211890.3793306448</v>
      </c>
      <c r="K13" s="501">
        <v>4220158.4239919353</v>
      </c>
    </row>
    <row r="14" spans="1:11">
      <c r="A14" s="360">
        <v>6</v>
      </c>
      <c r="B14" s="361" t="s">
        <v>430</v>
      </c>
      <c r="C14" s="499"/>
      <c r="D14" s="500"/>
      <c r="E14" s="500"/>
      <c r="F14" s="500"/>
      <c r="G14" s="500"/>
      <c r="H14" s="500"/>
      <c r="I14" s="500"/>
      <c r="J14" s="500"/>
      <c r="K14" s="501"/>
    </row>
    <row r="15" spans="1:11">
      <c r="A15" s="360">
        <v>7</v>
      </c>
      <c r="B15" s="361" t="s">
        <v>431</v>
      </c>
      <c r="C15" s="499">
        <v>1698980.8716129034</v>
      </c>
      <c r="D15" s="500">
        <v>3357654.2390322569</v>
      </c>
      <c r="E15" s="500">
        <v>5056635.110645161</v>
      </c>
      <c r="F15" s="500">
        <v>446732.15709677403</v>
      </c>
      <c r="G15" s="500">
        <v>1379039.0062903224</v>
      </c>
      <c r="H15" s="500">
        <v>1825771.1633870965</v>
      </c>
      <c r="I15" s="500">
        <v>446732.15709677403</v>
      </c>
      <c r="J15" s="500">
        <v>1379039.0062903224</v>
      </c>
      <c r="K15" s="501">
        <v>1825771.1633870965</v>
      </c>
    </row>
    <row r="16" spans="1:11">
      <c r="A16" s="360">
        <v>8</v>
      </c>
      <c r="B16" s="362" t="s">
        <v>391</v>
      </c>
      <c r="C16" s="499">
        <v>63060008.561129019</v>
      </c>
      <c r="D16" s="500">
        <v>371137447.54612899</v>
      </c>
      <c r="E16" s="500">
        <v>434197456.10725802</v>
      </c>
      <c r="F16" s="500">
        <v>28474334.893604837</v>
      </c>
      <c r="G16" s="500">
        <v>34806288.985809676</v>
      </c>
      <c r="H16" s="500">
        <v>63280623.879414514</v>
      </c>
      <c r="I16" s="500">
        <v>15740247.114088709</v>
      </c>
      <c r="J16" s="500">
        <v>19851035.668000001</v>
      </c>
      <c r="K16" s="501">
        <v>35591282.782088712</v>
      </c>
    </row>
    <row r="17" spans="1:11">
      <c r="A17" s="354" t="s">
        <v>388</v>
      </c>
      <c r="B17" s="355"/>
      <c r="C17" s="502"/>
      <c r="D17" s="502"/>
      <c r="E17" s="502"/>
      <c r="F17" s="502"/>
      <c r="G17" s="502"/>
      <c r="H17" s="502"/>
      <c r="I17" s="502"/>
      <c r="J17" s="502"/>
      <c r="K17" s="503"/>
    </row>
    <row r="18" spans="1:11">
      <c r="A18" s="360">
        <v>9</v>
      </c>
      <c r="B18" s="361" t="s">
        <v>394</v>
      </c>
      <c r="C18" s="499"/>
      <c r="D18" s="500"/>
      <c r="E18" s="500"/>
      <c r="F18" s="500"/>
      <c r="G18" s="500"/>
      <c r="H18" s="500"/>
      <c r="I18" s="500"/>
      <c r="J18" s="500"/>
      <c r="K18" s="501"/>
    </row>
    <row r="19" spans="1:11">
      <c r="A19" s="360">
        <v>10</v>
      </c>
      <c r="B19" s="361" t="s">
        <v>432</v>
      </c>
      <c r="C19" s="499">
        <v>95084944.377580598</v>
      </c>
      <c r="D19" s="500">
        <v>274348399.53854841</v>
      </c>
      <c r="E19" s="500">
        <v>369433343.91612899</v>
      </c>
      <c r="F19" s="500">
        <v>1651630.7908870969</v>
      </c>
      <c r="G19" s="500">
        <v>2984786.2208064515</v>
      </c>
      <c r="H19" s="500">
        <v>4636417.0116935484</v>
      </c>
      <c r="I19" s="500">
        <v>10848038.362983868</v>
      </c>
      <c r="J19" s="500">
        <v>14050595.83</v>
      </c>
      <c r="K19" s="501">
        <v>24898634.192983866</v>
      </c>
    </row>
    <row r="20" spans="1:11">
      <c r="A20" s="360">
        <v>11</v>
      </c>
      <c r="B20" s="361" t="s">
        <v>393</v>
      </c>
      <c r="C20" s="499">
        <v>4933957.4491935456</v>
      </c>
      <c r="D20" s="500">
        <v>2725952.2525806455</v>
      </c>
      <c r="E20" s="500">
        <v>7659909.701774193</v>
      </c>
      <c r="F20" s="500">
        <v>221580.36903225837</v>
      </c>
      <c r="G20" s="500">
        <v>0</v>
      </c>
      <c r="H20" s="500">
        <v>221580.36903225837</v>
      </c>
      <c r="I20" s="500">
        <v>221580.36903225837</v>
      </c>
      <c r="J20" s="500">
        <v>0</v>
      </c>
      <c r="K20" s="501">
        <v>221580.36903225837</v>
      </c>
    </row>
    <row r="21" spans="1:11" ht="13.5" thickBot="1">
      <c r="A21" s="363">
        <v>12</v>
      </c>
      <c r="B21" s="364" t="s">
        <v>392</v>
      </c>
      <c r="C21" s="504">
        <v>100018901.82677418</v>
      </c>
      <c r="D21" s="505">
        <v>277074351.79112899</v>
      </c>
      <c r="E21" s="504">
        <v>377093253.61790323</v>
      </c>
      <c r="F21" s="505">
        <v>1873211.1599193551</v>
      </c>
      <c r="G21" s="505">
        <v>2984786.2208064515</v>
      </c>
      <c r="H21" s="505">
        <v>4857997.3807258066</v>
      </c>
      <c r="I21" s="505">
        <v>11069618.732016128</v>
      </c>
      <c r="J21" s="505">
        <v>14050595.83</v>
      </c>
      <c r="K21" s="506">
        <v>25120214.562016129</v>
      </c>
    </row>
    <row r="22" spans="1:11" ht="38.25" customHeight="1" thickBot="1">
      <c r="A22" s="365"/>
      <c r="B22" s="366"/>
      <c r="C22" s="366"/>
      <c r="D22" s="366"/>
      <c r="E22" s="366"/>
      <c r="F22" s="567" t="s">
        <v>434</v>
      </c>
      <c r="G22" s="565"/>
      <c r="H22" s="565"/>
      <c r="I22" s="567" t="s">
        <v>399</v>
      </c>
      <c r="J22" s="565"/>
      <c r="K22" s="566"/>
    </row>
    <row r="23" spans="1:11">
      <c r="A23" s="367">
        <v>13</v>
      </c>
      <c r="B23" s="368" t="s">
        <v>384</v>
      </c>
      <c r="C23" s="369"/>
      <c r="D23" s="369"/>
      <c r="E23" s="369"/>
      <c r="F23" s="495">
        <v>29110532.411451615</v>
      </c>
      <c r="G23" s="495">
        <v>44851814.684516132</v>
      </c>
      <c r="H23" s="495">
        <v>73962347.09596774</v>
      </c>
      <c r="I23" s="495">
        <v>19914124.839354843</v>
      </c>
      <c r="J23" s="495">
        <v>39604678.689354844</v>
      </c>
      <c r="K23" s="496">
        <v>59518803.52870968</v>
      </c>
    </row>
    <row r="24" spans="1:11" ht="13.5" thickBot="1">
      <c r="A24" s="370">
        <v>14</v>
      </c>
      <c r="B24" s="371" t="s">
        <v>396</v>
      </c>
      <c r="C24" s="372"/>
      <c r="D24" s="373"/>
      <c r="E24" s="374"/>
      <c r="F24" s="497">
        <v>26601123.733685482</v>
      </c>
      <c r="G24" s="497">
        <v>31821502.765003227</v>
      </c>
      <c r="H24" s="497">
        <v>58422626.498688705</v>
      </c>
      <c r="I24" s="497">
        <v>4670628.382072581</v>
      </c>
      <c r="J24" s="497">
        <v>5800439.8380000014</v>
      </c>
      <c r="K24" s="498">
        <v>10471068.220072582</v>
      </c>
    </row>
    <row r="25" spans="1:11" ht="13.5" thickBot="1">
      <c r="A25" s="375">
        <v>15</v>
      </c>
      <c r="B25" s="376" t="s">
        <v>397</v>
      </c>
      <c r="C25" s="377"/>
      <c r="D25" s="377"/>
      <c r="E25" s="377"/>
      <c r="F25" s="493">
        <v>1.0943346868684507</v>
      </c>
      <c r="G25" s="493">
        <v>1.4094813502599077</v>
      </c>
      <c r="H25" s="493">
        <v>1.265988051694797</v>
      </c>
      <c r="I25" s="493">
        <v>4.263692850365028</v>
      </c>
      <c r="J25" s="493">
        <v>6.8278750914535102</v>
      </c>
      <c r="K25" s="494">
        <v>5.6841195451878272</v>
      </c>
    </row>
    <row r="27" spans="1:11" ht="25.5">
      <c r="B27" s="350" t="s">
        <v>433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25" sqref="F2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512">
        <f>'1. key ratios '!B2</f>
        <v>43921</v>
      </c>
    </row>
    <row r="3" spans="1:14" ht="14.25" customHeight="1"/>
    <row r="4" spans="1:14" ht="13.5" thickBot="1">
      <c r="A4" s="4" t="s">
        <v>270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269</v>
      </c>
      <c r="D6" s="223" t="s">
        <v>268</v>
      </c>
      <c r="E6" s="224" t="s">
        <v>267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282</v>
      </c>
    </row>
    <row r="7" spans="1:14" ht="15">
      <c r="A7" s="226">
        <v>1</v>
      </c>
      <c r="B7" s="227" t="s">
        <v>266</v>
      </c>
      <c r="C7" s="228">
        <f>SUM(C8:C13)</f>
        <v>12267008</v>
      </c>
      <c r="D7" s="221"/>
      <c r="E7" s="229">
        <f t="shared" ref="E7:M7" si="0">SUM(E8:E13)</f>
        <v>245340.16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245340.16</v>
      </c>
      <c r="L7" s="230">
        <f t="shared" si="0"/>
        <v>0</v>
      </c>
      <c r="M7" s="230">
        <f t="shared" si="0"/>
        <v>0</v>
      </c>
      <c r="N7" s="231">
        <f>SUM(N8:N13)</f>
        <v>245340.16</v>
      </c>
    </row>
    <row r="8" spans="1:14" ht="14.25">
      <c r="A8" s="226">
        <v>1.1000000000000001</v>
      </c>
      <c r="B8" s="232" t="s">
        <v>264</v>
      </c>
      <c r="C8" s="230">
        <v>12267008</v>
      </c>
      <c r="D8" s="233">
        <v>0.02</v>
      </c>
      <c r="E8" s="229">
        <f>C8*D8</f>
        <v>245340.16</v>
      </c>
      <c r="F8" s="230"/>
      <c r="G8" s="230"/>
      <c r="H8" s="230"/>
      <c r="I8" s="230"/>
      <c r="J8" s="230"/>
      <c r="K8" s="230">
        <v>245340.16</v>
      </c>
      <c r="L8" s="230"/>
      <c r="M8" s="230"/>
      <c r="N8" s="231">
        <f>SUMPRODUCT($F$6:$M$6,F8:M8)</f>
        <v>245340.16</v>
      </c>
    </row>
    <row r="9" spans="1:14" ht="14.25">
      <c r="A9" s="226">
        <v>1.2</v>
      </c>
      <c r="B9" s="232" t="s">
        <v>263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262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261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260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259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265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264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263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262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261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260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259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110</v>
      </c>
      <c r="C21" s="214">
        <f>C14+C7</f>
        <v>12267008</v>
      </c>
      <c r="D21" s="240"/>
      <c r="E21" s="241">
        <f>E14+E7</f>
        <v>245340.16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245340.16</v>
      </c>
      <c r="L21" s="242">
        <f t="shared" si="4"/>
        <v>0</v>
      </c>
      <c r="M21" s="242">
        <f>M7+M14</f>
        <v>0</v>
      </c>
      <c r="N21" s="243">
        <f>N14+N7</f>
        <v>245340.16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90" zoomScaleNormal="90" workbookViewId="0">
      <selection activeCell="L14" sqref="L14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512">
        <f>'1. key ratios '!B2</f>
        <v>43921</v>
      </c>
    </row>
    <row r="3" spans="1:3">
      <c r="A3" s="4"/>
      <c r="B3"/>
    </row>
    <row r="4" spans="1:3">
      <c r="A4" s="4" t="s">
        <v>438</v>
      </c>
      <c r="B4" t="s">
        <v>439</v>
      </c>
    </row>
    <row r="5" spans="1:3">
      <c r="A5" s="428" t="s">
        <v>440</v>
      </c>
      <c r="B5" s="429"/>
      <c r="C5" s="430"/>
    </row>
    <row r="6" spans="1:3" ht="24">
      <c r="A6" s="431">
        <v>1</v>
      </c>
      <c r="B6" s="432" t="s">
        <v>491</v>
      </c>
      <c r="C6" s="433">
        <v>550469128.81999993</v>
      </c>
    </row>
    <row r="7" spans="1:3">
      <c r="A7" s="431">
        <v>2</v>
      </c>
      <c r="B7" s="432" t="s">
        <v>441</v>
      </c>
      <c r="C7" s="433">
        <v>-5182126.6900000004</v>
      </c>
    </row>
    <row r="8" spans="1:3" ht="24">
      <c r="A8" s="434">
        <v>3</v>
      </c>
      <c r="B8" s="435" t="s">
        <v>442</v>
      </c>
      <c r="C8" s="433">
        <f>C6+C7</f>
        <v>545287002.12999988</v>
      </c>
    </row>
    <row r="9" spans="1:3">
      <c r="A9" s="428" t="s">
        <v>443</v>
      </c>
      <c r="B9" s="429"/>
      <c r="C9" s="436"/>
    </row>
    <row r="10" spans="1:3" ht="24">
      <c r="A10" s="437">
        <v>4</v>
      </c>
      <c r="B10" s="438" t="s">
        <v>444</v>
      </c>
      <c r="C10" s="433"/>
    </row>
    <row r="11" spans="1:3">
      <c r="A11" s="437">
        <v>5</v>
      </c>
      <c r="B11" s="439" t="s">
        <v>445</v>
      </c>
      <c r="C11" s="433"/>
    </row>
    <row r="12" spans="1:3">
      <c r="A12" s="437" t="s">
        <v>446</v>
      </c>
      <c r="B12" s="439" t="s">
        <v>447</v>
      </c>
      <c r="C12" s="433">
        <v>245340.16</v>
      </c>
    </row>
    <row r="13" spans="1:3" ht="24">
      <c r="A13" s="440">
        <v>6</v>
      </c>
      <c r="B13" s="438" t="s">
        <v>448</v>
      </c>
      <c r="C13" s="433"/>
    </row>
    <row r="14" spans="1:3">
      <c r="A14" s="440">
        <v>7</v>
      </c>
      <c r="B14" s="441" t="s">
        <v>449</v>
      </c>
      <c r="C14" s="433"/>
    </row>
    <row r="15" spans="1:3">
      <c r="A15" s="442">
        <v>8</v>
      </c>
      <c r="B15" s="443" t="s">
        <v>450</v>
      </c>
      <c r="C15" s="433"/>
    </row>
    <row r="16" spans="1:3">
      <c r="A16" s="440">
        <v>9</v>
      </c>
      <c r="B16" s="441" t="s">
        <v>451</v>
      </c>
      <c r="C16" s="433"/>
    </row>
    <row r="17" spans="1:3">
      <c r="A17" s="440">
        <v>10</v>
      </c>
      <c r="B17" s="441" t="s">
        <v>452</v>
      </c>
      <c r="C17" s="433"/>
    </row>
    <row r="18" spans="1:3">
      <c r="A18" s="444">
        <v>11</v>
      </c>
      <c r="B18" s="445" t="s">
        <v>453</v>
      </c>
      <c r="C18" s="446">
        <f>SUM(C10:C17)</f>
        <v>245340.16</v>
      </c>
    </row>
    <row r="19" spans="1:3">
      <c r="A19" s="447" t="s">
        <v>454</v>
      </c>
      <c r="B19" s="448"/>
      <c r="C19" s="449"/>
    </row>
    <row r="20" spans="1:3" ht="24">
      <c r="A20" s="450">
        <v>12</v>
      </c>
      <c r="B20" s="438" t="s">
        <v>455</v>
      </c>
      <c r="C20" s="433"/>
    </row>
    <row r="21" spans="1:3">
      <c r="A21" s="450">
        <v>13</v>
      </c>
      <c r="B21" s="438" t="s">
        <v>456</v>
      </c>
      <c r="C21" s="433"/>
    </row>
    <row r="22" spans="1:3">
      <c r="A22" s="450">
        <v>14</v>
      </c>
      <c r="B22" s="438" t="s">
        <v>457</v>
      </c>
      <c r="C22" s="433"/>
    </row>
    <row r="23" spans="1:3" ht="24">
      <c r="A23" s="450" t="s">
        <v>458</v>
      </c>
      <c r="B23" s="438" t="s">
        <v>459</v>
      </c>
      <c r="C23" s="433"/>
    </row>
    <row r="24" spans="1:3">
      <c r="A24" s="450">
        <v>15</v>
      </c>
      <c r="B24" s="438" t="s">
        <v>460</v>
      </c>
      <c r="C24" s="433"/>
    </row>
    <row r="25" spans="1:3">
      <c r="A25" s="450" t="s">
        <v>461</v>
      </c>
      <c r="B25" s="438" t="s">
        <v>462</v>
      </c>
      <c r="C25" s="433"/>
    </row>
    <row r="26" spans="1:3">
      <c r="A26" s="451">
        <v>16</v>
      </c>
      <c r="B26" s="452" t="s">
        <v>463</v>
      </c>
      <c r="C26" s="446">
        <f>SUM(C20:C25)</f>
        <v>0</v>
      </c>
    </row>
    <row r="27" spans="1:3">
      <c r="A27" s="428" t="s">
        <v>464</v>
      </c>
      <c r="B27" s="429"/>
      <c r="C27" s="436"/>
    </row>
    <row r="28" spans="1:3">
      <c r="A28" s="453">
        <v>17</v>
      </c>
      <c r="B28" s="439" t="s">
        <v>465</v>
      </c>
      <c r="C28" s="433">
        <v>45281776.519999996</v>
      </c>
    </row>
    <row r="29" spans="1:3">
      <c r="A29" s="453">
        <v>18</v>
      </c>
      <c r="B29" s="439" t="s">
        <v>466</v>
      </c>
      <c r="C29" s="433">
        <v>-33975139.691999994</v>
      </c>
    </row>
    <row r="30" spans="1:3">
      <c r="A30" s="451">
        <v>19</v>
      </c>
      <c r="B30" s="452" t="s">
        <v>467</v>
      </c>
      <c r="C30" s="446">
        <f>C28+C29</f>
        <v>11306636.828000002</v>
      </c>
    </row>
    <row r="31" spans="1:3">
      <c r="A31" s="428" t="s">
        <v>468</v>
      </c>
      <c r="B31" s="429"/>
      <c r="C31" s="436"/>
    </row>
    <row r="32" spans="1:3" ht="24">
      <c r="A32" s="453" t="s">
        <v>469</v>
      </c>
      <c r="B32" s="438" t="s">
        <v>470</v>
      </c>
      <c r="C32" s="454"/>
    </row>
    <row r="33" spans="1:3">
      <c r="A33" s="453" t="s">
        <v>471</v>
      </c>
      <c r="B33" s="439" t="s">
        <v>472</v>
      </c>
      <c r="C33" s="454"/>
    </row>
    <row r="34" spans="1:3">
      <c r="A34" s="428" t="s">
        <v>473</v>
      </c>
      <c r="B34" s="429"/>
      <c r="C34" s="436"/>
    </row>
    <row r="35" spans="1:3">
      <c r="A35" s="455">
        <v>20</v>
      </c>
      <c r="B35" s="456" t="s">
        <v>474</v>
      </c>
      <c r="C35" s="446">
        <v>81009945.389999986</v>
      </c>
    </row>
    <row r="36" spans="1:3">
      <c r="A36" s="451">
        <v>21</v>
      </c>
      <c r="B36" s="452" t="s">
        <v>475</v>
      </c>
      <c r="C36" s="446">
        <f>C8+C18+C26+C30</f>
        <v>556838979.11799979</v>
      </c>
    </row>
    <row r="37" spans="1:3">
      <c r="A37" s="428" t="s">
        <v>476</v>
      </c>
      <c r="B37" s="429"/>
      <c r="C37" s="436"/>
    </row>
    <row r="38" spans="1:3">
      <c r="A38" s="451">
        <v>22</v>
      </c>
      <c r="B38" s="452" t="s">
        <v>476</v>
      </c>
      <c r="C38" s="509">
        <f t="shared" ref="C38" si="0">C35/C36</f>
        <v>0.14548181508111191</v>
      </c>
    </row>
    <row r="39" spans="1:3">
      <c r="A39" s="428" t="s">
        <v>477</v>
      </c>
      <c r="B39" s="429"/>
      <c r="C39" s="436"/>
    </row>
    <row r="40" spans="1:3">
      <c r="A40" s="457" t="s">
        <v>478</v>
      </c>
      <c r="B40" s="438" t="s">
        <v>479</v>
      </c>
      <c r="C40" s="454"/>
    </row>
    <row r="41" spans="1:3" ht="24">
      <c r="A41" s="458" t="s">
        <v>480</v>
      </c>
      <c r="B41" s="432" t="s">
        <v>481</v>
      </c>
      <c r="C41" s="454"/>
    </row>
    <row r="43" spans="1:3">
      <c r="B43" s="427" t="s">
        <v>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E40" sqref="E4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511">
        <v>43921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493</v>
      </c>
      <c r="D5" s="116" t="s">
        <v>494</v>
      </c>
      <c r="E5" s="116" t="s">
        <v>495</v>
      </c>
      <c r="F5" s="116" t="s">
        <v>496</v>
      </c>
      <c r="G5" s="14" t="s">
        <v>497</v>
      </c>
    </row>
    <row r="6" spans="1:8">
      <c r="B6" s="263" t="s">
        <v>143</v>
      </c>
      <c r="C6" s="359"/>
      <c r="D6" s="359"/>
      <c r="E6" s="359"/>
      <c r="F6" s="359"/>
      <c r="G6" s="388"/>
    </row>
    <row r="7" spans="1:8">
      <c r="A7" s="15"/>
      <c r="B7" s="264" t="s">
        <v>137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142</v>
      </c>
      <c r="C8" s="17">
        <v>81009945.389999986</v>
      </c>
      <c r="D8" s="18">
        <v>102860283</v>
      </c>
      <c r="E8" s="18">
        <v>100237286</v>
      </c>
      <c r="F8" s="18">
        <v>97149520.140000001</v>
      </c>
      <c r="G8" s="19">
        <v>78495629.349999994</v>
      </c>
    </row>
    <row r="9" spans="1:8" ht="15">
      <c r="A9" s="421">
        <v>2</v>
      </c>
      <c r="B9" s="16" t="s">
        <v>141</v>
      </c>
      <c r="C9" s="17">
        <v>81009945.389999986</v>
      </c>
      <c r="D9" s="18">
        <v>102860283</v>
      </c>
      <c r="E9" s="18">
        <v>100237286</v>
      </c>
      <c r="F9" s="18">
        <v>97149520.140000001</v>
      </c>
      <c r="G9" s="19">
        <v>78495629.349999994</v>
      </c>
    </row>
    <row r="10" spans="1:8" ht="15">
      <c r="A10" s="421">
        <v>3</v>
      </c>
      <c r="B10" s="16" t="s">
        <v>140</v>
      </c>
      <c r="C10" s="17">
        <v>120177527.51844999</v>
      </c>
      <c r="D10" s="18">
        <v>120353391.34105</v>
      </c>
      <c r="E10" s="18">
        <v>118139698.850225</v>
      </c>
      <c r="F10" s="18">
        <v>120252539.9508</v>
      </c>
      <c r="G10" s="19">
        <v>100239775.48628749</v>
      </c>
    </row>
    <row r="11" spans="1:8" ht="15">
      <c r="A11" s="422"/>
      <c r="B11" s="263" t="s">
        <v>139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271</v>
      </c>
      <c r="C12" s="347">
        <v>556017220.33995605</v>
      </c>
      <c r="D12" s="18">
        <v>532259004.50796831</v>
      </c>
      <c r="E12" s="18">
        <v>533632199.67877251</v>
      </c>
      <c r="F12" s="18">
        <v>520628078.93237007</v>
      </c>
      <c r="G12" s="19">
        <v>500258638.97361988</v>
      </c>
    </row>
    <row r="13" spans="1:8" ht="15">
      <c r="A13" s="422"/>
      <c r="B13" s="263" t="s">
        <v>138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484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&gt;="&amp;ROUND('9.1. Capital Requirements'!C19*100, 2)&amp;"%"</f>
        <v>Common equity Tier 1 ratio &gt;=5.75%</v>
      </c>
      <c r="C15" s="484">
        <v>0.14569682813145513</v>
      </c>
      <c r="D15" s="485">
        <v>0.19325231161675932</v>
      </c>
      <c r="E15" s="485">
        <v>0.18783965071886452</v>
      </c>
      <c r="F15" s="485">
        <v>0.18660061581622797</v>
      </c>
      <c r="G15" s="486">
        <v>0.15691009256941399</v>
      </c>
    </row>
    <row r="16" spans="1:8" ht="15" customHeight="1">
      <c r="A16" s="423">
        <v>6</v>
      </c>
      <c r="B16" s="16" t="str">
        <f>"Tier 1 ratio &gt;="&amp;ROUND('9.1. Capital Requirements'!C20*100, 2)&amp;"%"</f>
        <v>Tier 1 ratio &gt;=7.67%</v>
      </c>
      <c r="C16" s="484">
        <v>0.14569682813145513</v>
      </c>
      <c r="D16" s="485">
        <v>0.19325231161675932</v>
      </c>
      <c r="E16" s="485">
        <v>0.18783965071886452</v>
      </c>
      <c r="F16" s="485">
        <v>0.18660061581622797</v>
      </c>
      <c r="G16" s="486">
        <v>0.15691009256941449</v>
      </c>
    </row>
    <row r="17" spans="1:7" ht="15">
      <c r="A17" s="423">
        <v>7</v>
      </c>
      <c r="B17" s="16" t="str">
        <f>"Total Regulatory Capital ratio &gt;="&amp;ROUND('9.1. Capital Requirements'!C21*100,2)&amp;"%"</f>
        <v>Total Regulatory Capital ratio &gt;=13.25%</v>
      </c>
      <c r="C17" s="484">
        <v>0.21613993797705028</v>
      </c>
      <c r="D17" s="485">
        <v>0.22611809348778847</v>
      </c>
      <c r="E17" s="485">
        <v>0.22138787524692263</v>
      </c>
      <c r="F17" s="485">
        <v>0.23097590164056611</v>
      </c>
      <c r="G17" s="486">
        <v>0.20037590093786153</v>
      </c>
    </row>
    <row r="18" spans="1:7" ht="15">
      <c r="A18" s="422"/>
      <c r="B18" s="265" t="s">
        <v>136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135</v>
      </c>
      <c r="C19" s="487">
        <v>7.5025401234000158E-2</v>
      </c>
      <c r="D19" s="488">
        <v>7.9590516585007029E-2</v>
      </c>
      <c r="E19" s="488">
        <v>7.8068338946659668E-2</v>
      </c>
      <c r="F19" s="488">
        <v>7.8451560081423358E-2</v>
      </c>
      <c r="G19" s="489">
        <v>7.7600705401549216E-2</v>
      </c>
    </row>
    <row r="20" spans="1:7" ht="15">
      <c r="A20" s="424">
        <v>9</v>
      </c>
      <c r="B20" s="16" t="s">
        <v>134</v>
      </c>
      <c r="C20" s="487">
        <v>2.592159683077307E-2</v>
      </c>
      <c r="D20" s="488">
        <v>3.1499290365039782E-2</v>
      </c>
      <c r="E20" s="488">
        <v>3.1926213836785726E-2</v>
      </c>
      <c r="F20" s="488">
        <v>3.2353002877717287E-2</v>
      </c>
      <c r="G20" s="489">
        <v>3.2326117959837579E-2</v>
      </c>
    </row>
    <row r="21" spans="1:7" ht="15">
      <c r="A21" s="424">
        <v>10</v>
      </c>
      <c r="B21" s="16" t="s">
        <v>133</v>
      </c>
      <c r="C21" s="487">
        <v>1.323323516451721E-2</v>
      </c>
      <c r="D21" s="488">
        <v>2.7390896654986455E-2</v>
      </c>
      <c r="E21" s="488">
        <v>2.4242303428517034E-2</v>
      </c>
      <c r="F21" s="488">
        <v>2.204313161929157E-2</v>
      </c>
      <c r="G21" s="489">
        <v>2.1834681150838912E-2</v>
      </c>
    </row>
    <row r="22" spans="1:7" ht="15">
      <c r="A22" s="424">
        <v>11</v>
      </c>
      <c r="B22" s="16" t="s">
        <v>132</v>
      </c>
      <c r="C22" s="487">
        <v>4.9103804403227085E-2</v>
      </c>
      <c r="D22" s="488">
        <v>4.809122621996724E-2</v>
      </c>
      <c r="E22" s="488">
        <v>4.6142125109873942E-2</v>
      </c>
      <c r="F22" s="488">
        <v>4.6098557203706071E-2</v>
      </c>
      <c r="G22" s="489">
        <v>4.5274587441711638E-2</v>
      </c>
    </row>
    <row r="23" spans="1:7" ht="15">
      <c r="A23" s="424">
        <v>12</v>
      </c>
      <c r="B23" s="16" t="s">
        <v>277</v>
      </c>
      <c r="C23" s="487">
        <v>-0.17233306863039016</v>
      </c>
      <c r="D23" s="488">
        <v>1.5325889022908604E-2</v>
      </c>
      <c r="E23" s="488">
        <v>1.3503175203255181E-2</v>
      </c>
      <c r="F23" s="488">
        <v>8.1828277670681314E-3</v>
      </c>
      <c r="G23" s="489">
        <v>-2.1453933777802903E-2</v>
      </c>
    </row>
    <row r="24" spans="1:7" ht="15">
      <c r="A24" s="424">
        <v>13</v>
      </c>
      <c r="B24" s="16" t="s">
        <v>278</v>
      </c>
      <c r="C24" s="487">
        <v>-0.84297023785575531</v>
      </c>
      <c r="D24" s="488">
        <v>7.9567141264270391E-2</v>
      </c>
      <c r="E24" s="488">
        <v>7.141453913710559E-2</v>
      </c>
      <c r="F24" s="488">
        <v>4.509238706492423E-2</v>
      </c>
      <c r="G24" s="489">
        <v>-0.12072722419958995</v>
      </c>
    </row>
    <row r="25" spans="1:7" ht="15">
      <c r="A25" s="422"/>
      <c r="B25" s="265" t="s">
        <v>357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131</v>
      </c>
      <c r="C26" s="487">
        <v>9.4465041020618049E-2</v>
      </c>
      <c r="D26" s="488">
        <v>9.169274906792077E-2</v>
      </c>
      <c r="E26" s="488">
        <v>9.6148076777817934E-2</v>
      </c>
      <c r="F26" s="488">
        <v>0.10235181977804791</v>
      </c>
      <c r="G26" s="489">
        <v>0.10650332875301616</v>
      </c>
    </row>
    <row r="27" spans="1:7" ht="15" customHeight="1">
      <c r="A27" s="424">
        <v>15</v>
      </c>
      <c r="B27" s="16" t="s">
        <v>130</v>
      </c>
      <c r="C27" s="487">
        <v>0.1044569622184453</v>
      </c>
      <c r="D27" s="488">
        <v>5.3181255767898894E-2</v>
      </c>
      <c r="E27" s="488">
        <v>5.5132361809447389E-2</v>
      </c>
      <c r="F27" s="488">
        <v>5.6598698456052463E-2</v>
      </c>
      <c r="G27" s="489">
        <v>6.0325121441771351E-2</v>
      </c>
    </row>
    <row r="28" spans="1:7" ht="15">
      <c r="A28" s="424">
        <v>16</v>
      </c>
      <c r="B28" s="16" t="s">
        <v>129</v>
      </c>
      <c r="C28" s="487">
        <v>0.7908779744251685</v>
      </c>
      <c r="D28" s="488">
        <v>0.76920597546854397</v>
      </c>
      <c r="E28" s="488">
        <v>0.75866264239880765</v>
      </c>
      <c r="F28" s="488">
        <v>0.76018445617063013</v>
      </c>
      <c r="G28" s="489">
        <v>0.77361121666424104</v>
      </c>
    </row>
    <row r="29" spans="1:7" ht="15" customHeight="1">
      <c r="A29" s="424">
        <v>17</v>
      </c>
      <c r="B29" s="16" t="s">
        <v>128</v>
      </c>
      <c r="C29" s="487">
        <v>0.76255382983297937</v>
      </c>
      <c r="D29" s="488">
        <v>0.69339695614097452</v>
      </c>
      <c r="E29" s="488">
        <v>0.69023336695169923</v>
      </c>
      <c r="F29" s="488">
        <v>0.68704781012484573</v>
      </c>
      <c r="G29" s="489">
        <v>0.70196791230570188</v>
      </c>
    </row>
    <row r="30" spans="1:7" ht="15">
      <c r="A30" s="424">
        <v>18</v>
      </c>
      <c r="B30" s="16" t="s">
        <v>127</v>
      </c>
      <c r="C30" s="487">
        <v>0.15772721581703369</v>
      </c>
      <c r="D30" s="488">
        <v>4.9225515198095593E-2</v>
      </c>
      <c r="E30" s="488">
        <v>0.13968715300489615</v>
      </c>
      <c r="F30" s="488">
        <v>0.13240720444346005</v>
      </c>
      <c r="G30" s="489">
        <v>0.23234179517585299</v>
      </c>
    </row>
    <row r="31" spans="1:7" ht="15" customHeight="1">
      <c r="A31" s="422"/>
      <c r="B31" s="265" t="s">
        <v>358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126</v>
      </c>
      <c r="C32" s="487">
        <v>0.18906945833464889</v>
      </c>
      <c r="D32" s="487">
        <v>0.13677370257299115</v>
      </c>
      <c r="E32" s="487">
        <v>0.1809828193897047</v>
      </c>
      <c r="F32" s="487">
        <v>0.18565219164075683</v>
      </c>
      <c r="G32" s="487">
        <v>0.16168518779434296</v>
      </c>
    </row>
    <row r="33" spans="1:7" ht="15" customHeight="1">
      <c r="A33" s="424">
        <v>20</v>
      </c>
      <c r="B33" s="16" t="s">
        <v>125</v>
      </c>
      <c r="C33" s="487">
        <v>0.91319530515384795</v>
      </c>
      <c r="D33" s="487">
        <v>0.87176192401205599</v>
      </c>
      <c r="E33" s="487">
        <v>0.88890538750200987</v>
      </c>
      <c r="F33" s="487">
        <v>0.89791232626168638</v>
      </c>
      <c r="G33" s="487">
        <v>0.89456170406655289</v>
      </c>
    </row>
    <row r="34" spans="1:7" ht="15" customHeight="1">
      <c r="A34" s="424">
        <v>21</v>
      </c>
      <c r="B34" s="16" t="s">
        <v>124</v>
      </c>
      <c r="C34" s="487">
        <v>0.12021978363764502</v>
      </c>
      <c r="D34" s="487">
        <v>0.14274469271852455</v>
      </c>
      <c r="E34" s="487">
        <v>0.12303402862867213</v>
      </c>
      <c r="F34" s="487">
        <v>0.11759443786860785</v>
      </c>
      <c r="G34" s="487">
        <v>0.11342133289457342</v>
      </c>
    </row>
    <row r="35" spans="1:7" ht="15" customHeight="1">
      <c r="A35" s="425"/>
      <c r="B35" s="265" t="s">
        <v>401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384</v>
      </c>
      <c r="C36" s="21">
        <v>73962347.09596774</v>
      </c>
      <c r="D36" s="22">
        <v>104216412.88247029</v>
      </c>
      <c r="E36" s="22">
        <v>93249303.351704538</v>
      </c>
      <c r="F36" s="22">
        <v>92280727.306967214</v>
      </c>
      <c r="G36" s="23">
        <v>74716743.907333329</v>
      </c>
    </row>
    <row r="37" spans="1:7" ht="15" customHeight="1">
      <c r="A37" s="424">
        <v>23</v>
      </c>
      <c r="B37" s="16" t="s">
        <v>396</v>
      </c>
      <c r="C37" s="21">
        <v>58422626.498688705</v>
      </c>
      <c r="D37" s="22">
        <v>65286013.946738698</v>
      </c>
      <c r="E37" s="22">
        <v>54518949.442142449</v>
      </c>
      <c r="F37" s="22">
        <v>53555059.560668841</v>
      </c>
      <c r="G37" s="23">
        <v>54654924.455404989</v>
      </c>
    </row>
    <row r="38" spans="1:7" ht="15.75" thickBot="1">
      <c r="A38" s="426">
        <v>24</v>
      </c>
      <c r="B38" s="266" t="s">
        <v>385</v>
      </c>
      <c r="C38" s="490">
        <v>1.265988051694797</v>
      </c>
      <c r="D38" s="491">
        <v>1.5963053429405507</v>
      </c>
      <c r="E38" s="491">
        <v>1.7104016916295166</v>
      </c>
      <c r="F38" s="491">
        <v>1.7231000780127737</v>
      </c>
      <c r="G38" s="492">
        <v>1.3670633461088677</v>
      </c>
    </row>
    <row r="39" spans="1:7">
      <c r="A39" s="24"/>
    </row>
    <row r="40" spans="1:7" ht="38.25">
      <c r="B40" s="350" t="s">
        <v>485</v>
      </c>
    </row>
    <row r="41" spans="1:7" ht="51">
      <c r="B41" s="350" t="s">
        <v>400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E45" sqref="E45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43921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3234905</v>
      </c>
      <c r="D7" s="37">
        <v>2801515</v>
      </c>
      <c r="E7" s="38">
        <f>C7+D7</f>
        <v>6036420</v>
      </c>
      <c r="F7" s="39">
        <v>3694974</v>
      </c>
      <c r="G7" s="40">
        <v>2919917</v>
      </c>
      <c r="H7" s="41">
        <f>F7+G7</f>
        <v>6614891</v>
      </c>
    </row>
    <row r="8" spans="1:8">
      <c r="A8" s="32">
        <v>2</v>
      </c>
      <c r="B8" s="36" t="s">
        <v>37</v>
      </c>
      <c r="C8" s="37">
        <v>9407740</v>
      </c>
      <c r="D8" s="37">
        <v>40739394</v>
      </c>
      <c r="E8" s="38">
        <f t="shared" ref="E8:E19" si="0">C8+D8</f>
        <v>50147134</v>
      </c>
      <c r="F8" s="39">
        <v>16234228</v>
      </c>
      <c r="G8" s="40">
        <v>28048137</v>
      </c>
      <c r="H8" s="41">
        <f t="shared" ref="H8:H40" si="1">F8+G8</f>
        <v>44282365</v>
      </c>
    </row>
    <row r="9" spans="1:8">
      <c r="A9" s="32">
        <v>3</v>
      </c>
      <c r="B9" s="36" t="s">
        <v>38</v>
      </c>
      <c r="C9" s="37">
        <v>10498241</v>
      </c>
      <c r="D9" s="37">
        <v>25028345.999999996</v>
      </c>
      <c r="E9" s="38">
        <f t="shared" si="0"/>
        <v>35526587</v>
      </c>
      <c r="F9" s="39">
        <v>731990</v>
      </c>
      <c r="G9" s="40">
        <v>14888006</v>
      </c>
      <c r="H9" s="41">
        <f t="shared" si="1"/>
        <v>15619996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12887999</v>
      </c>
      <c r="D11" s="37">
        <v>0</v>
      </c>
      <c r="E11" s="38">
        <f t="shared" si="0"/>
        <v>12887999</v>
      </c>
      <c r="F11" s="39">
        <v>14628295</v>
      </c>
      <c r="G11" s="40">
        <v>0</v>
      </c>
      <c r="H11" s="41">
        <f t="shared" si="1"/>
        <v>14628295</v>
      </c>
    </row>
    <row r="12" spans="1:8">
      <c r="A12" s="32">
        <v>6.1</v>
      </c>
      <c r="B12" s="42" t="s">
        <v>41</v>
      </c>
      <c r="C12" s="37">
        <v>95987781.189999998</v>
      </c>
      <c r="D12" s="37">
        <v>363015907.80999994</v>
      </c>
      <c r="E12" s="38">
        <f t="shared" si="0"/>
        <v>459003688.99999994</v>
      </c>
      <c r="F12" s="39">
        <v>89756278.750000015</v>
      </c>
      <c r="G12" s="40">
        <v>306713358.24999994</v>
      </c>
      <c r="H12" s="41">
        <f t="shared" si="1"/>
        <v>396469636.99999994</v>
      </c>
    </row>
    <row r="13" spans="1:8">
      <c r="A13" s="32">
        <v>6.2</v>
      </c>
      <c r="B13" s="42" t="s">
        <v>42</v>
      </c>
      <c r="C13" s="37">
        <v>-27662479.000000019</v>
      </c>
      <c r="D13" s="37">
        <v>-20283652</v>
      </c>
      <c r="E13" s="38">
        <f t="shared" si="0"/>
        <v>-47946131.000000015</v>
      </c>
      <c r="F13" s="39">
        <v>-4067840</v>
      </c>
      <c r="G13" s="40">
        <v>-19849239</v>
      </c>
      <c r="H13" s="41">
        <f t="shared" si="1"/>
        <v>-23917079</v>
      </c>
    </row>
    <row r="14" spans="1:8">
      <c r="A14" s="32">
        <v>6</v>
      </c>
      <c r="B14" s="36" t="s">
        <v>43</v>
      </c>
      <c r="C14" s="38">
        <f>C12+C13</f>
        <v>68325302.189999983</v>
      </c>
      <c r="D14" s="38">
        <f t="shared" ref="D14:H14" si="2">D12+D13</f>
        <v>342732255.80999994</v>
      </c>
      <c r="E14" s="38">
        <f t="shared" si="2"/>
        <v>411057557.99999994</v>
      </c>
      <c r="F14" s="38">
        <f t="shared" si="2"/>
        <v>85688438.750000015</v>
      </c>
      <c r="G14" s="38">
        <f t="shared" si="2"/>
        <v>286864119.24999994</v>
      </c>
      <c r="H14" s="38">
        <f t="shared" si="2"/>
        <v>372552557.99999994</v>
      </c>
    </row>
    <row r="15" spans="1:8">
      <c r="A15" s="32">
        <v>7</v>
      </c>
      <c r="B15" s="36" t="s">
        <v>44</v>
      </c>
      <c r="C15" s="37">
        <v>1159911</v>
      </c>
      <c r="D15" s="37">
        <v>2294673</v>
      </c>
      <c r="E15" s="38">
        <f t="shared" si="0"/>
        <v>3454584</v>
      </c>
      <c r="F15" s="39">
        <v>776370</v>
      </c>
      <c r="G15" s="40">
        <v>1370345</v>
      </c>
      <c r="H15" s="41">
        <f t="shared" si="1"/>
        <v>2146715</v>
      </c>
    </row>
    <row r="16" spans="1:8">
      <c r="A16" s="32">
        <v>8</v>
      </c>
      <c r="B16" s="36" t="s">
        <v>204</v>
      </c>
      <c r="C16" s="37">
        <v>416691</v>
      </c>
      <c r="D16" s="37">
        <v>0</v>
      </c>
      <c r="E16" s="38">
        <f t="shared" si="0"/>
        <v>416691</v>
      </c>
      <c r="F16" s="39">
        <v>486546</v>
      </c>
      <c r="G16" s="40">
        <v>0</v>
      </c>
      <c r="H16" s="41">
        <f t="shared" si="1"/>
        <v>486546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19477834</v>
      </c>
      <c r="D18" s="37">
        <v>0</v>
      </c>
      <c r="E18" s="38">
        <f t="shared" si="0"/>
        <v>19477834</v>
      </c>
      <c r="F18" s="39">
        <v>18385759</v>
      </c>
      <c r="G18" s="40">
        <v>0</v>
      </c>
      <c r="H18" s="41">
        <f t="shared" si="1"/>
        <v>18385759</v>
      </c>
    </row>
    <row r="19" spans="1:8">
      <c r="A19" s="32">
        <v>11</v>
      </c>
      <c r="B19" s="36" t="s">
        <v>47</v>
      </c>
      <c r="C19" s="37">
        <v>3434191.8200000525</v>
      </c>
      <c r="D19" s="37">
        <v>353470</v>
      </c>
      <c r="E19" s="38">
        <f t="shared" si="0"/>
        <v>3787661.8200000525</v>
      </c>
      <c r="F19" s="39">
        <v>1349757.3300001025</v>
      </c>
      <c r="G19" s="40">
        <v>439743</v>
      </c>
      <c r="H19" s="41">
        <f t="shared" si="1"/>
        <v>1789500.3300001025</v>
      </c>
    </row>
    <row r="20" spans="1:8">
      <c r="A20" s="32">
        <v>12</v>
      </c>
      <c r="B20" s="44" t="s">
        <v>48</v>
      </c>
      <c r="C20" s="38">
        <f>SUM(C7:C11)+SUM(C14:C19)</f>
        <v>128896815.01000004</v>
      </c>
      <c r="D20" s="38">
        <f>SUM(D7:D11)+SUM(D14:D19)</f>
        <v>413949653.80999994</v>
      </c>
      <c r="E20" s="38">
        <f>C20+D20</f>
        <v>542846468.81999993</v>
      </c>
      <c r="F20" s="38">
        <f>SUM(F7:F11)+SUM(F14:F19)</f>
        <v>142030358.0800001</v>
      </c>
      <c r="G20" s="38">
        <f>SUM(G7:G11)+SUM(G14:G19)</f>
        <v>334530267.24999994</v>
      </c>
      <c r="H20" s="41">
        <f t="shared" si="1"/>
        <v>476560625.33000004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77923212</v>
      </c>
      <c r="E22" s="38">
        <f>C22+D22</f>
        <v>77923212</v>
      </c>
      <c r="F22" s="39">
        <v>0</v>
      </c>
      <c r="G22" s="40">
        <v>24578824</v>
      </c>
      <c r="H22" s="41">
        <f t="shared" si="1"/>
        <v>24578824</v>
      </c>
    </row>
    <row r="23" spans="1:8">
      <c r="A23" s="32">
        <v>14</v>
      </c>
      <c r="B23" s="36" t="s">
        <v>51</v>
      </c>
      <c r="C23" s="37">
        <v>28510516.689999998</v>
      </c>
      <c r="D23" s="37">
        <v>29052229.850000001</v>
      </c>
      <c r="E23" s="38">
        <f t="shared" ref="E23:E40" si="3">C23+D23</f>
        <v>57562746.539999999</v>
      </c>
      <c r="F23" s="39">
        <v>28429765.530000009</v>
      </c>
      <c r="G23" s="40">
        <v>20291203.970000003</v>
      </c>
      <c r="H23" s="41">
        <f t="shared" si="1"/>
        <v>48720969.500000015</v>
      </c>
    </row>
    <row r="24" spans="1:8">
      <c r="A24" s="32">
        <v>15</v>
      </c>
      <c r="B24" s="36" t="s">
        <v>52</v>
      </c>
      <c r="C24" s="37">
        <v>2384565.9300000002</v>
      </c>
      <c r="D24" s="37">
        <v>5313572.5600000005</v>
      </c>
      <c r="E24" s="38">
        <f t="shared" si="3"/>
        <v>7698138.4900000002</v>
      </c>
      <c r="F24" s="39">
        <v>2273477.9799999995</v>
      </c>
      <c r="G24" s="40">
        <v>3057693.8499999992</v>
      </c>
      <c r="H24" s="41">
        <f t="shared" si="1"/>
        <v>5331171.8299999982</v>
      </c>
    </row>
    <row r="25" spans="1:8">
      <c r="A25" s="32">
        <v>16</v>
      </c>
      <c r="B25" s="36" t="s">
        <v>53</v>
      </c>
      <c r="C25" s="37">
        <v>4061192.21</v>
      </c>
      <c r="D25" s="37">
        <v>36338619.619999997</v>
      </c>
      <c r="E25" s="38">
        <f t="shared" si="3"/>
        <v>40399811.829999998</v>
      </c>
      <c r="F25" s="39">
        <v>7349712.1899999995</v>
      </c>
      <c r="G25" s="40">
        <v>27231651.810000006</v>
      </c>
      <c r="H25" s="41">
        <f t="shared" si="1"/>
        <v>34581364.000000007</v>
      </c>
    </row>
    <row r="26" spans="1:8">
      <c r="A26" s="32">
        <v>17</v>
      </c>
      <c r="B26" s="36" t="s">
        <v>54</v>
      </c>
      <c r="C26" s="45"/>
      <c r="D26" s="45"/>
      <c r="E26" s="38">
        <f t="shared" si="3"/>
        <v>0</v>
      </c>
      <c r="F26" s="46">
        <v>0</v>
      </c>
      <c r="G26" s="47">
        <v>0</v>
      </c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230618600</v>
      </c>
      <c r="E27" s="38">
        <f t="shared" si="3"/>
        <v>230618600</v>
      </c>
      <c r="F27" s="39">
        <v>0</v>
      </c>
      <c r="G27" s="40">
        <v>235497500</v>
      </c>
      <c r="H27" s="41">
        <f t="shared" si="1"/>
        <v>235497500</v>
      </c>
    </row>
    <row r="28" spans="1:8">
      <c r="A28" s="32">
        <v>19</v>
      </c>
      <c r="B28" s="36" t="s">
        <v>56</v>
      </c>
      <c r="C28" s="37">
        <v>173322</v>
      </c>
      <c r="D28" s="37">
        <v>1506946</v>
      </c>
      <c r="E28" s="38">
        <f t="shared" si="3"/>
        <v>1680268</v>
      </c>
      <c r="F28" s="39">
        <v>256865</v>
      </c>
      <c r="G28" s="40">
        <v>10831233</v>
      </c>
      <c r="H28" s="41">
        <f t="shared" si="1"/>
        <v>11088098</v>
      </c>
    </row>
    <row r="29" spans="1:8">
      <c r="A29" s="32">
        <v>20</v>
      </c>
      <c r="B29" s="36" t="s">
        <v>57</v>
      </c>
      <c r="C29" s="37">
        <v>4510149</v>
      </c>
      <c r="D29" s="37">
        <v>3416474</v>
      </c>
      <c r="E29" s="38">
        <f t="shared" si="3"/>
        <v>7926623</v>
      </c>
      <c r="F29" s="39">
        <v>3101571</v>
      </c>
      <c r="G29" s="40">
        <v>2941253</v>
      </c>
      <c r="H29" s="41">
        <f t="shared" si="1"/>
        <v>6042824</v>
      </c>
    </row>
    <row r="30" spans="1:8">
      <c r="A30" s="32">
        <v>21</v>
      </c>
      <c r="B30" s="36" t="s">
        <v>58</v>
      </c>
      <c r="C30" s="37">
        <v>0</v>
      </c>
      <c r="D30" s="37">
        <v>32845000</v>
      </c>
      <c r="E30" s="38">
        <f t="shared" si="3"/>
        <v>32845000</v>
      </c>
      <c r="F30" s="39">
        <v>0</v>
      </c>
      <c r="G30" s="40">
        <v>26914000</v>
      </c>
      <c r="H30" s="41">
        <f t="shared" si="1"/>
        <v>26914000</v>
      </c>
    </row>
    <row r="31" spans="1:8">
      <c r="A31" s="32">
        <v>22</v>
      </c>
      <c r="B31" s="44" t="s">
        <v>59</v>
      </c>
      <c r="C31" s="38">
        <f>SUM(C22:C30)</f>
        <v>39639745.829999998</v>
      </c>
      <c r="D31" s="38">
        <f>SUM(D22:D30)</f>
        <v>417014654.02999997</v>
      </c>
      <c r="E31" s="38">
        <f>C31+D31</f>
        <v>456654399.85999995</v>
      </c>
      <c r="F31" s="38">
        <f>SUM(F22:F30)</f>
        <v>41411391.70000001</v>
      </c>
      <c r="G31" s="38">
        <f>SUM(G22:G30)</f>
        <v>351343359.63</v>
      </c>
      <c r="H31" s="41">
        <f t="shared" si="1"/>
        <v>392754751.32999998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3"/>
        <v>76000000</v>
      </c>
      <c r="F33" s="39">
        <v>62000000</v>
      </c>
      <c r="G33" s="47"/>
      <c r="H33" s="41">
        <f t="shared" si="1"/>
        <v>62000000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3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3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3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3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8600838.9600000009</v>
      </c>
      <c r="D38" s="45"/>
      <c r="E38" s="38">
        <f t="shared" si="3"/>
        <v>8600838.9600000009</v>
      </c>
      <c r="F38" s="39">
        <v>20196135.329999994</v>
      </c>
      <c r="G38" s="47"/>
      <c r="H38" s="41">
        <f t="shared" si="1"/>
        <v>20196135.329999994</v>
      </c>
    </row>
    <row r="39" spans="1:8">
      <c r="A39" s="32">
        <v>29</v>
      </c>
      <c r="B39" s="36" t="s">
        <v>67</v>
      </c>
      <c r="C39" s="37">
        <v>1591230</v>
      </c>
      <c r="D39" s="45"/>
      <c r="E39" s="38">
        <f t="shared" si="3"/>
        <v>1591230</v>
      </c>
      <c r="F39" s="39">
        <v>1609738.67</v>
      </c>
      <c r="G39" s="47"/>
      <c r="H39" s="41">
        <f t="shared" si="1"/>
        <v>1609738.67</v>
      </c>
    </row>
    <row r="40" spans="1:8">
      <c r="A40" s="32">
        <v>30</v>
      </c>
      <c r="B40" s="315" t="s">
        <v>272</v>
      </c>
      <c r="C40" s="37">
        <v>86192068.960000008</v>
      </c>
      <c r="D40" s="45"/>
      <c r="E40" s="38">
        <f t="shared" si="3"/>
        <v>86192068.960000008</v>
      </c>
      <c r="F40" s="39">
        <v>83805874</v>
      </c>
      <c r="G40" s="47"/>
      <c r="H40" s="41">
        <f t="shared" si="1"/>
        <v>83805874</v>
      </c>
    </row>
    <row r="41" spans="1:8" ht="15" thickBot="1">
      <c r="A41" s="49">
        <v>31</v>
      </c>
      <c r="B41" s="50" t="s">
        <v>68</v>
      </c>
      <c r="C41" s="51">
        <f>C31+C40</f>
        <v>125831814.79000001</v>
      </c>
      <c r="D41" s="51">
        <f>D31+D40</f>
        <v>417014654.02999997</v>
      </c>
      <c r="E41" s="51">
        <f>C41+D41</f>
        <v>542846468.81999993</v>
      </c>
      <c r="F41" s="51">
        <f>F31+F40</f>
        <v>125217265.70000002</v>
      </c>
      <c r="G41" s="51">
        <f>G31+G40</f>
        <v>351343359.63</v>
      </c>
      <c r="H41" s="52">
        <f>F41+G41</f>
        <v>476560625.33000004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22" activePane="bottomRight" state="frozen"/>
      <selection activeCell="B9" sqref="B9"/>
      <selection pane="topRight" activeCell="B9" sqref="B9"/>
      <selection pane="bottomLeft" activeCell="B9" sqref="B9"/>
      <selection pane="bottomRight" activeCell="I42" sqref="I4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43921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200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199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198</v>
      </c>
      <c r="C8" s="64">
        <v>298695</v>
      </c>
      <c r="D8" s="64">
        <v>26456</v>
      </c>
      <c r="E8" s="67">
        <f t="shared" ref="E8:E22" si="0">C8+D8</f>
        <v>325151</v>
      </c>
      <c r="F8" s="64">
        <v>160103</v>
      </c>
      <c r="G8" s="64">
        <v>69068</v>
      </c>
      <c r="H8" s="68">
        <f t="shared" ref="H8:H22" si="1">F8+G8</f>
        <v>229171</v>
      </c>
    </row>
    <row r="9" spans="1:8">
      <c r="A9" s="63">
        <v>2</v>
      </c>
      <c r="B9" s="66" t="s">
        <v>197</v>
      </c>
      <c r="C9" s="69">
        <f>C10+C11+C12+C13+C14+C15+C16+C17+C18</f>
        <v>2914125.4699999997</v>
      </c>
      <c r="D9" s="69">
        <f>D10+D11+D12+D13+D14+D15+D16+D17+D18</f>
        <v>5421801.5300000021</v>
      </c>
      <c r="E9" s="67">
        <f t="shared" si="0"/>
        <v>8335927.0000000019</v>
      </c>
      <c r="F9" s="69">
        <f>F10+F11+F12+F13+F14+F15+F16+F17+F18</f>
        <v>2696873.28</v>
      </c>
      <c r="G9" s="69">
        <f>G10+G11+G12+G13+G14+G15+G16+G17+G18</f>
        <v>5486259.7199999988</v>
      </c>
      <c r="H9" s="68">
        <f t="shared" si="1"/>
        <v>8183132.9999999981</v>
      </c>
    </row>
    <row r="10" spans="1:8">
      <c r="A10" s="63">
        <v>2.1</v>
      </c>
      <c r="B10" s="70" t="s">
        <v>196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195</v>
      </c>
      <c r="C11" s="64">
        <v>899375.54</v>
      </c>
      <c r="D11" s="64">
        <v>2946072.1400000015</v>
      </c>
      <c r="E11" s="67">
        <f t="shared" si="0"/>
        <v>3845447.6800000016</v>
      </c>
      <c r="F11" s="64">
        <v>989790.08000000007</v>
      </c>
      <c r="G11" s="64">
        <v>2907285.5199999986</v>
      </c>
      <c r="H11" s="68">
        <f t="shared" si="1"/>
        <v>3897075.5999999987</v>
      </c>
    </row>
    <row r="12" spans="1:8">
      <c r="A12" s="63">
        <v>2.2999999999999998</v>
      </c>
      <c r="B12" s="70" t="s">
        <v>194</v>
      </c>
      <c r="C12" s="64">
        <v>0</v>
      </c>
      <c r="D12" s="64">
        <v>95739.45</v>
      </c>
      <c r="E12" s="67">
        <f t="shared" si="0"/>
        <v>95739.45</v>
      </c>
      <c r="F12" s="64"/>
      <c r="G12" s="64">
        <v>92510.87999999999</v>
      </c>
      <c r="H12" s="68">
        <f t="shared" si="1"/>
        <v>92510.87999999999</v>
      </c>
    </row>
    <row r="13" spans="1:8">
      <c r="A13" s="63">
        <v>2.4</v>
      </c>
      <c r="B13" s="70" t="s">
        <v>193</v>
      </c>
      <c r="C13" s="64">
        <v>21708.9</v>
      </c>
      <c r="D13" s="64">
        <v>230069.63999999998</v>
      </c>
      <c r="E13" s="67">
        <f t="shared" si="0"/>
        <v>251778.53999999998</v>
      </c>
      <c r="F13" s="64">
        <v>12848.11</v>
      </c>
      <c r="G13" s="64">
        <v>228886.52999999997</v>
      </c>
      <c r="H13" s="68">
        <f t="shared" si="1"/>
        <v>241734.63999999996</v>
      </c>
    </row>
    <row r="14" spans="1:8">
      <c r="A14" s="63">
        <v>2.5</v>
      </c>
      <c r="B14" s="70" t="s">
        <v>192</v>
      </c>
      <c r="C14" s="64">
        <v>73022.74000000002</v>
      </c>
      <c r="D14" s="64">
        <v>714898.60999999987</v>
      </c>
      <c r="E14" s="67">
        <f t="shared" si="0"/>
        <v>787921.34999999986</v>
      </c>
      <c r="F14" s="64">
        <v>58231.899999999994</v>
      </c>
      <c r="G14" s="64">
        <v>674731.24000000011</v>
      </c>
      <c r="H14" s="68">
        <f t="shared" si="1"/>
        <v>732963.14000000013</v>
      </c>
    </row>
    <row r="15" spans="1:8">
      <c r="A15" s="63">
        <v>2.6</v>
      </c>
      <c r="B15" s="70" t="s">
        <v>191</v>
      </c>
      <c r="C15" s="64">
        <v>0</v>
      </c>
      <c r="D15" s="64">
        <v>0</v>
      </c>
      <c r="E15" s="67">
        <f t="shared" si="0"/>
        <v>0</v>
      </c>
      <c r="F15" s="64"/>
      <c r="G15" s="64">
        <v>28661.279999999999</v>
      </c>
      <c r="H15" s="68">
        <f t="shared" si="1"/>
        <v>28661.279999999999</v>
      </c>
    </row>
    <row r="16" spans="1:8">
      <c r="A16" s="63">
        <v>2.7</v>
      </c>
      <c r="B16" s="70" t="s">
        <v>190</v>
      </c>
      <c r="C16" s="64">
        <v>3977.01</v>
      </c>
      <c r="D16" s="64">
        <v>1194.79</v>
      </c>
      <c r="E16" s="67">
        <f t="shared" si="0"/>
        <v>5171.8</v>
      </c>
      <c r="F16" s="64"/>
      <c r="G16" s="64">
        <v>2643.08</v>
      </c>
      <c r="H16" s="68">
        <f t="shared" si="1"/>
        <v>2643.08</v>
      </c>
    </row>
    <row r="17" spans="1:8">
      <c r="A17" s="63">
        <v>2.8</v>
      </c>
      <c r="B17" s="70" t="s">
        <v>189</v>
      </c>
      <c r="C17" s="64">
        <v>1650627</v>
      </c>
      <c r="D17" s="64">
        <v>1254041</v>
      </c>
      <c r="E17" s="67">
        <f t="shared" si="0"/>
        <v>2904668</v>
      </c>
      <c r="F17" s="64">
        <v>1303406</v>
      </c>
      <c r="G17" s="64">
        <v>1365682</v>
      </c>
      <c r="H17" s="68">
        <f t="shared" si="1"/>
        <v>2669088</v>
      </c>
    </row>
    <row r="18" spans="1:8">
      <c r="A18" s="63">
        <v>2.9</v>
      </c>
      <c r="B18" s="70" t="s">
        <v>188</v>
      </c>
      <c r="C18" s="64">
        <v>265414.27999999997</v>
      </c>
      <c r="D18" s="64">
        <v>179785.89999999997</v>
      </c>
      <c r="E18" s="67">
        <f t="shared" si="0"/>
        <v>445200.17999999993</v>
      </c>
      <c r="F18" s="64">
        <v>332597.18999999994</v>
      </c>
      <c r="G18" s="64">
        <v>185859.19000000003</v>
      </c>
      <c r="H18" s="68">
        <f t="shared" si="1"/>
        <v>518456.38</v>
      </c>
    </row>
    <row r="19" spans="1:8">
      <c r="A19" s="63">
        <v>3</v>
      </c>
      <c r="B19" s="66" t="s">
        <v>187</v>
      </c>
      <c r="C19" s="64">
        <v>148383</v>
      </c>
      <c r="D19" s="64">
        <v>273708</v>
      </c>
      <c r="E19" s="67">
        <f t="shared" si="0"/>
        <v>422091</v>
      </c>
      <c r="F19" s="64">
        <v>351177</v>
      </c>
      <c r="G19" s="64">
        <v>52345</v>
      </c>
      <c r="H19" s="68">
        <f t="shared" si="1"/>
        <v>403522</v>
      </c>
    </row>
    <row r="20" spans="1:8">
      <c r="A20" s="63">
        <v>4</v>
      </c>
      <c r="B20" s="66" t="s">
        <v>186</v>
      </c>
      <c r="C20" s="64">
        <v>372878</v>
      </c>
      <c r="D20" s="64">
        <v>0</v>
      </c>
      <c r="E20" s="67">
        <f t="shared" si="0"/>
        <v>372878</v>
      </c>
      <c r="F20" s="64">
        <v>430103</v>
      </c>
      <c r="G20" s="64">
        <v>0</v>
      </c>
      <c r="H20" s="68">
        <f t="shared" si="1"/>
        <v>430103</v>
      </c>
    </row>
    <row r="21" spans="1:8">
      <c r="A21" s="63">
        <v>5</v>
      </c>
      <c r="B21" s="66" t="s">
        <v>185</v>
      </c>
      <c r="C21" s="64">
        <v>34737.879999999997</v>
      </c>
      <c r="D21" s="64">
        <v>15143.82</v>
      </c>
      <c r="E21" s="67">
        <f t="shared" si="0"/>
        <v>49881.7</v>
      </c>
      <c r="F21" s="64">
        <v>55655.25</v>
      </c>
      <c r="G21" s="64">
        <v>8322.7199999999993</v>
      </c>
      <c r="H21" s="68">
        <f t="shared" si="1"/>
        <v>63977.97</v>
      </c>
    </row>
    <row r="22" spans="1:8">
      <c r="A22" s="63">
        <v>6</v>
      </c>
      <c r="B22" s="71" t="s">
        <v>184</v>
      </c>
      <c r="C22" s="69">
        <f>C8+C9+C19+C20+C21</f>
        <v>3768819.3499999996</v>
      </c>
      <c r="D22" s="69">
        <f>D8+D9+D19+D20+D21</f>
        <v>5737109.3500000024</v>
      </c>
      <c r="E22" s="67">
        <f t="shared" si="0"/>
        <v>9505928.700000003</v>
      </c>
      <c r="F22" s="69">
        <f>F8+F9+F19+F20+F21</f>
        <v>3693911.53</v>
      </c>
      <c r="G22" s="69">
        <f>G8+G9+G19+G20+G21</f>
        <v>5615995.4399999985</v>
      </c>
      <c r="H22" s="68">
        <f t="shared" si="1"/>
        <v>9309906.9699999988</v>
      </c>
    </row>
    <row r="23" spans="1:8">
      <c r="A23" s="63"/>
      <c r="B23" s="267" t="s">
        <v>183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182</v>
      </c>
      <c r="C24" s="64">
        <v>581810.66</v>
      </c>
      <c r="D24" s="64">
        <v>66586.16</v>
      </c>
      <c r="E24" s="67">
        <f t="shared" ref="E24:E31" si="2">C24+D24</f>
        <v>648396.82000000007</v>
      </c>
      <c r="F24" s="64">
        <v>550460.42000000004</v>
      </c>
      <c r="G24" s="64">
        <v>69082.3</v>
      </c>
      <c r="H24" s="68">
        <f t="shared" ref="H24:H31" si="3">F24+G24</f>
        <v>619542.72000000009</v>
      </c>
    </row>
    <row r="25" spans="1:8">
      <c r="A25" s="63">
        <v>8</v>
      </c>
      <c r="B25" s="66" t="s">
        <v>181</v>
      </c>
      <c r="C25" s="64">
        <v>81668.34</v>
      </c>
      <c r="D25" s="64">
        <v>260728.84</v>
      </c>
      <c r="E25" s="67">
        <f t="shared" si="2"/>
        <v>342397.18</v>
      </c>
      <c r="F25" s="64">
        <v>119640.58</v>
      </c>
      <c r="G25" s="64">
        <v>207814.7</v>
      </c>
      <c r="H25" s="68">
        <f t="shared" si="3"/>
        <v>327455.28000000003</v>
      </c>
    </row>
    <row r="26" spans="1:8">
      <c r="A26" s="63">
        <v>9</v>
      </c>
      <c r="B26" s="66" t="s">
        <v>180</v>
      </c>
      <c r="C26" s="64">
        <v>2240</v>
      </c>
      <c r="D26" s="64">
        <v>705632</v>
      </c>
      <c r="E26" s="67">
        <f t="shared" si="2"/>
        <v>707872</v>
      </c>
      <c r="F26" s="64">
        <v>8658</v>
      </c>
      <c r="G26" s="64">
        <v>527855</v>
      </c>
      <c r="H26" s="68">
        <f t="shared" si="3"/>
        <v>536513</v>
      </c>
    </row>
    <row r="27" spans="1:8">
      <c r="A27" s="63">
        <v>10</v>
      </c>
      <c r="B27" s="66" t="s">
        <v>179</v>
      </c>
      <c r="C27" s="64">
        <v>0</v>
      </c>
      <c r="D27" s="64">
        <v>0</v>
      </c>
      <c r="E27" s="67">
        <f t="shared" si="2"/>
        <v>0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178</v>
      </c>
      <c r="C28" s="64">
        <v>0</v>
      </c>
      <c r="D28" s="64">
        <v>1549787</v>
      </c>
      <c r="E28" s="67">
        <f t="shared" si="2"/>
        <v>1549787</v>
      </c>
      <c r="F28" s="64">
        <v>0</v>
      </c>
      <c r="G28" s="64">
        <v>2257473</v>
      </c>
      <c r="H28" s="68">
        <f t="shared" si="3"/>
        <v>2257473</v>
      </c>
    </row>
    <row r="29" spans="1:8">
      <c r="A29" s="63">
        <v>12</v>
      </c>
      <c r="B29" s="66" t="s">
        <v>177</v>
      </c>
      <c r="C29" s="64">
        <v>16480</v>
      </c>
      <c r="D29" s="64">
        <v>19406</v>
      </c>
      <c r="E29" s="67">
        <f t="shared" si="2"/>
        <v>35886</v>
      </c>
      <c r="F29" s="64">
        <v>112746</v>
      </c>
      <c r="G29" s="64">
        <v>24497</v>
      </c>
      <c r="H29" s="68">
        <f t="shared" si="3"/>
        <v>137243</v>
      </c>
    </row>
    <row r="30" spans="1:8">
      <c r="A30" s="63">
        <v>13</v>
      </c>
      <c r="B30" s="75" t="s">
        <v>176</v>
      </c>
      <c r="C30" s="69">
        <f>C24+C25+C26+C27+C28+C29</f>
        <v>682199</v>
      </c>
      <c r="D30" s="69">
        <f>D24+D25+D26+D27+D28+D29</f>
        <v>2602140</v>
      </c>
      <c r="E30" s="67">
        <f t="shared" si="2"/>
        <v>3284339</v>
      </c>
      <c r="F30" s="69">
        <f>F24+F25+F26+F27+F28+F29</f>
        <v>791505</v>
      </c>
      <c r="G30" s="69">
        <f>G24+G25+G26+G27+G28+G29</f>
        <v>3086722</v>
      </c>
      <c r="H30" s="68">
        <f t="shared" si="3"/>
        <v>3878227</v>
      </c>
    </row>
    <row r="31" spans="1:8">
      <c r="A31" s="63">
        <v>14</v>
      </c>
      <c r="B31" s="75" t="s">
        <v>175</v>
      </c>
      <c r="C31" s="69">
        <f>C22-C30</f>
        <v>3086620.3499999996</v>
      </c>
      <c r="D31" s="69">
        <f>D22-D30</f>
        <v>3134969.3500000024</v>
      </c>
      <c r="E31" s="67">
        <f t="shared" si="2"/>
        <v>6221589.700000002</v>
      </c>
      <c r="F31" s="69">
        <f>F22-F30</f>
        <v>2902406.53</v>
      </c>
      <c r="G31" s="69">
        <f>G22-G30</f>
        <v>2529273.4399999985</v>
      </c>
      <c r="H31" s="68">
        <f t="shared" si="3"/>
        <v>5431679.9699999988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174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173</v>
      </c>
      <c r="C34" s="79">
        <f>C35-C36</f>
        <v>170188</v>
      </c>
      <c r="D34" s="79">
        <f t="shared" ref="D34:H34" si="4">D35-D36</f>
        <v>147706</v>
      </c>
      <c r="E34" s="79">
        <f t="shared" si="4"/>
        <v>317894</v>
      </c>
      <c r="F34" s="79">
        <f t="shared" si="4"/>
        <v>144979</v>
      </c>
      <c r="G34" s="79">
        <f t="shared" si="4"/>
        <v>181698</v>
      </c>
      <c r="H34" s="79">
        <f t="shared" si="4"/>
        <v>326677</v>
      </c>
    </row>
    <row r="35" spans="1:8">
      <c r="A35" s="63">
        <v>15.1</v>
      </c>
      <c r="B35" s="70" t="s">
        <v>172</v>
      </c>
      <c r="C35" s="64">
        <v>224062</v>
      </c>
      <c r="D35" s="64">
        <v>354579</v>
      </c>
      <c r="E35" s="67">
        <f t="shared" ref="E35:E45" si="5">C35+D35</f>
        <v>578641</v>
      </c>
      <c r="F35" s="64">
        <v>212932</v>
      </c>
      <c r="G35" s="64">
        <v>363523</v>
      </c>
      <c r="H35" s="67">
        <f t="shared" ref="H35:H45" si="6">F35+G35</f>
        <v>576455</v>
      </c>
    </row>
    <row r="36" spans="1:8">
      <c r="A36" s="63">
        <v>15.2</v>
      </c>
      <c r="B36" s="70" t="s">
        <v>171</v>
      </c>
      <c r="C36" s="64">
        <v>53874</v>
      </c>
      <c r="D36" s="64">
        <v>206873</v>
      </c>
      <c r="E36" s="67">
        <f t="shared" si="5"/>
        <v>260747</v>
      </c>
      <c r="F36" s="64">
        <v>67953</v>
      </c>
      <c r="G36" s="64">
        <v>181825</v>
      </c>
      <c r="H36" s="67">
        <f t="shared" si="6"/>
        <v>249778</v>
      </c>
    </row>
    <row r="37" spans="1:8">
      <c r="A37" s="63">
        <v>16</v>
      </c>
      <c r="B37" s="66" t="s">
        <v>170</v>
      </c>
      <c r="C37" s="64">
        <v>0</v>
      </c>
      <c r="D37" s="64">
        <v>0</v>
      </c>
      <c r="E37" s="67">
        <f t="shared" si="5"/>
        <v>0</v>
      </c>
      <c r="F37" s="64">
        <v>0</v>
      </c>
      <c r="G37" s="64">
        <v>0</v>
      </c>
      <c r="H37" s="67">
        <f t="shared" si="6"/>
        <v>0</v>
      </c>
    </row>
    <row r="38" spans="1:8">
      <c r="A38" s="63">
        <v>17</v>
      </c>
      <c r="B38" s="66" t="s">
        <v>169</v>
      </c>
      <c r="C38" s="64">
        <v>0</v>
      </c>
      <c r="D38" s="64">
        <v>0</v>
      </c>
      <c r="E38" s="67">
        <f t="shared" si="5"/>
        <v>0</v>
      </c>
      <c r="F38" s="64">
        <v>0</v>
      </c>
      <c r="G38" s="64">
        <v>0</v>
      </c>
      <c r="H38" s="67">
        <f t="shared" si="6"/>
        <v>0</v>
      </c>
    </row>
    <row r="39" spans="1:8">
      <c r="A39" s="63">
        <v>18</v>
      </c>
      <c r="B39" s="66" t="s">
        <v>168</v>
      </c>
      <c r="C39" s="64">
        <v>0</v>
      </c>
      <c r="D39" s="64">
        <v>0</v>
      </c>
      <c r="E39" s="67">
        <f t="shared" si="5"/>
        <v>0</v>
      </c>
      <c r="F39" s="64">
        <v>0</v>
      </c>
      <c r="G39" s="64">
        <v>0</v>
      </c>
      <c r="H39" s="67">
        <f t="shared" si="6"/>
        <v>0</v>
      </c>
    </row>
    <row r="40" spans="1:8">
      <c r="A40" s="63">
        <v>19</v>
      </c>
      <c r="B40" s="66" t="s">
        <v>167</v>
      </c>
      <c r="C40" s="64">
        <v>-1017703</v>
      </c>
      <c r="D40" s="64"/>
      <c r="E40" s="67">
        <f t="shared" si="5"/>
        <v>-1017703</v>
      </c>
      <c r="F40" s="64">
        <v>175497</v>
      </c>
      <c r="G40" s="64"/>
      <c r="H40" s="67">
        <f t="shared" si="6"/>
        <v>175497</v>
      </c>
    </row>
    <row r="41" spans="1:8">
      <c r="A41" s="63">
        <v>20</v>
      </c>
      <c r="B41" s="66" t="s">
        <v>166</v>
      </c>
      <c r="C41" s="64">
        <v>1436005</v>
      </c>
      <c r="D41" s="64"/>
      <c r="E41" s="67">
        <f t="shared" si="5"/>
        <v>1436005</v>
      </c>
      <c r="F41" s="64">
        <v>-3718</v>
      </c>
      <c r="G41" s="64"/>
      <c r="H41" s="67">
        <f t="shared" si="6"/>
        <v>-3718</v>
      </c>
    </row>
    <row r="42" spans="1:8">
      <c r="A42" s="63">
        <v>21</v>
      </c>
      <c r="B42" s="66" t="s">
        <v>165</v>
      </c>
      <c r="C42" s="64">
        <v>0</v>
      </c>
      <c r="D42" s="64"/>
      <c r="E42" s="67">
        <f t="shared" si="5"/>
        <v>0</v>
      </c>
      <c r="F42" s="64">
        <v>-3511</v>
      </c>
      <c r="G42" s="64"/>
      <c r="H42" s="67">
        <f t="shared" si="6"/>
        <v>-3511</v>
      </c>
    </row>
    <row r="43" spans="1:8">
      <c r="A43" s="63">
        <v>22</v>
      </c>
      <c r="B43" s="66" t="s">
        <v>164</v>
      </c>
      <c r="C43" s="64">
        <v>182.12000000000003</v>
      </c>
      <c r="D43" s="64">
        <v>208.18000000000004</v>
      </c>
      <c r="E43" s="67">
        <f t="shared" si="5"/>
        <v>390.30000000000007</v>
      </c>
      <c r="F43" s="64">
        <v>353.75</v>
      </c>
      <c r="G43" s="64">
        <v>32.28</v>
      </c>
      <c r="H43" s="67">
        <f t="shared" si="6"/>
        <v>386.03</v>
      </c>
    </row>
    <row r="44" spans="1:8">
      <c r="A44" s="63">
        <v>23</v>
      </c>
      <c r="B44" s="66" t="s">
        <v>163</v>
      </c>
      <c r="C44" s="64">
        <v>4562</v>
      </c>
      <c r="D44" s="64">
        <v>29659</v>
      </c>
      <c r="E44" s="67">
        <f t="shared" si="5"/>
        <v>34221</v>
      </c>
      <c r="F44" s="64">
        <v>105424</v>
      </c>
      <c r="G44" s="64">
        <v>783</v>
      </c>
      <c r="H44" s="67">
        <f t="shared" si="6"/>
        <v>106207</v>
      </c>
    </row>
    <row r="45" spans="1:8">
      <c r="A45" s="63">
        <v>24</v>
      </c>
      <c r="B45" s="75" t="s">
        <v>279</v>
      </c>
      <c r="C45" s="69">
        <f>C34+C37+C38+C39+C40+C41+C42+C43+C44</f>
        <v>593234.12</v>
      </c>
      <c r="D45" s="69">
        <f>D34+D37+D38+D39+D40+D41+D42+D43+D44</f>
        <v>177573.18</v>
      </c>
      <c r="E45" s="67">
        <f t="shared" si="5"/>
        <v>770807.3</v>
      </c>
      <c r="F45" s="69">
        <f>F34+F37+F38+F39+F40+F41+F42+F43+F44</f>
        <v>419024.75</v>
      </c>
      <c r="G45" s="69">
        <f>G34+G37+G38+G39+G40+G41+G42+G43+G44</f>
        <v>182513.28</v>
      </c>
      <c r="H45" s="67">
        <f t="shared" si="6"/>
        <v>601538.03</v>
      </c>
    </row>
    <row r="46" spans="1:8">
      <c r="A46" s="63"/>
      <c r="B46" s="267" t="s">
        <v>162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161</v>
      </c>
      <c r="C47" s="64">
        <v>45451</v>
      </c>
      <c r="D47" s="64"/>
      <c r="E47" s="67">
        <f t="shared" ref="E47:E54" si="7">C47+D47</f>
        <v>45451</v>
      </c>
      <c r="F47" s="64">
        <v>101238</v>
      </c>
      <c r="G47" s="64"/>
      <c r="H47" s="68">
        <f t="shared" ref="H47:H54" si="8">F47+G47</f>
        <v>101238</v>
      </c>
    </row>
    <row r="48" spans="1:8">
      <c r="A48" s="63">
        <v>26</v>
      </c>
      <c r="B48" s="66" t="s">
        <v>160</v>
      </c>
      <c r="C48" s="64">
        <v>177371</v>
      </c>
      <c r="D48" s="64">
        <v>0</v>
      </c>
      <c r="E48" s="67">
        <f t="shared" si="7"/>
        <v>177371</v>
      </c>
      <c r="F48" s="64">
        <v>104451</v>
      </c>
      <c r="G48" s="64">
        <v>3472</v>
      </c>
      <c r="H48" s="68">
        <f t="shared" si="8"/>
        <v>107923</v>
      </c>
    </row>
    <row r="49" spans="1:8">
      <c r="A49" s="63">
        <v>27</v>
      </c>
      <c r="B49" s="66" t="s">
        <v>159</v>
      </c>
      <c r="C49" s="64">
        <v>2389435</v>
      </c>
      <c r="D49" s="64"/>
      <c r="E49" s="67">
        <f t="shared" si="7"/>
        <v>2389435</v>
      </c>
      <c r="F49" s="64">
        <v>2113129</v>
      </c>
      <c r="G49" s="64"/>
      <c r="H49" s="68">
        <f t="shared" si="8"/>
        <v>2113129</v>
      </c>
    </row>
    <row r="50" spans="1:8">
      <c r="A50" s="63">
        <v>28</v>
      </c>
      <c r="B50" s="66" t="s">
        <v>158</v>
      </c>
      <c r="C50" s="64">
        <v>1278</v>
      </c>
      <c r="D50" s="64"/>
      <c r="E50" s="67">
        <f t="shared" si="7"/>
        <v>1278</v>
      </c>
      <c r="F50" s="64">
        <v>6241</v>
      </c>
      <c r="G50" s="64"/>
      <c r="H50" s="68">
        <f t="shared" si="8"/>
        <v>6241</v>
      </c>
    </row>
    <row r="51" spans="1:8">
      <c r="A51" s="63">
        <v>29</v>
      </c>
      <c r="B51" s="66" t="s">
        <v>157</v>
      </c>
      <c r="C51" s="64">
        <v>465561</v>
      </c>
      <c r="D51" s="64"/>
      <c r="E51" s="67">
        <f t="shared" si="7"/>
        <v>465561</v>
      </c>
      <c r="F51" s="64">
        <v>404536</v>
      </c>
      <c r="G51" s="64"/>
      <c r="H51" s="68">
        <f t="shared" si="8"/>
        <v>404536</v>
      </c>
    </row>
    <row r="52" spans="1:8">
      <c r="A52" s="63">
        <v>30</v>
      </c>
      <c r="B52" s="66" t="s">
        <v>156</v>
      </c>
      <c r="C52" s="64">
        <v>512535</v>
      </c>
      <c r="D52" s="64">
        <v>288073</v>
      </c>
      <c r="E52" s="67">
        <f t="shared" si="7"/>
        <v>800608</v>
      </c>
      <c r="F52" s="64">
        <v>441293</v>
      </c>
      <c r="G52" s="64">
        <v>246538</v>
      </c>
      <c r="H52" s="68">
        <f t="shared" si="8"/>
        <v>687831</v>
      </c>
    </row>
    <row r="53" spans="1:8">
      <c r="A53" s="63">
        <v>31</v>
      </c>
      <c r="B53" s="75" t="s">
        <v>280</v>
      </c>
      <c r="C53" s="69">
        <f>C47+C48+C49+C50+C51+C52</f>
        <v>3591631</v>
      </c>
      <c r="D53" s="69">
        <f>D47+D48+D49+D50+D51+D52</f>
        <v>288073</v>
      </c>
      <c r="E53" s="67">
        <f t="shared" si="7"/>
        <v>3879704</v>
      </c>
      <c r="F53" s="69">
        <f>F47+F48+F49+F50+F51+F52</f>
        <v>3170888</v>
      </c>
      <c r="G53" s="69">
        <f>G47+G48+G49+G50+G51+G52</f>
        <v>250010</v>
      </c>
      <c r="H53" s="67">
        <f t="shared" si="8"/>
        <v>3420898</v>
      </c>
    </row>
    <row r="54" spans="1:8">
      <c r="A54" s="63">
        <v>32</v>
      </c>
      <c r="B54" s="75" t="s">
        <v>281</v>
      </c>
      <c r="C54" s="69">
        <f>C45-C53</f>
        <v>-2998396.88</v>
      </c>
      <c r="D54" s="69">
        <f>D45-D53</f>
        <v>-110499.82</v>
      </c>
      <c r="E54" s="67">
        <f t="shared" si="7"/>
        <v>-3108896.6999999997</v>
      </c>
      <c r="F54" s="69">
        <f>F45-F53</f>
        <v>-2751863.25</v>
      </c>
      <c r="G54" s="69">
        <f>G45-G53</f>
        <v>-67496.72</v>
      </c>
      <c r="H54" s="67">
        <f t="shared" si="8"/>
        <v>-2819359.97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155</v>
      </c>
      <c r="C56" s="69">
        <f>C31+C54</f>
        <v>88223.469999999739</v>
      </c>
      <c r="D56" s="69">
        <f>D31+D54</f>
        <v>3024469.5300000026</v>
      </c>
      <c r="E56" s="67">
        <f>C56+D56</f>
        <v>3112693.0000000023</v>
      </c>
      <c r="F56" s="69">
        <f>F31+F54</f>
        <v>150543.2799999998</v>
      </c>
      <c r="G56" s="69">
        <f>G31+G54</f>
        <v>2461776.7199999983</v>
      </c>
      <c r="H56" s="68">
        <f>F56+G56</f>
        <v>2612319.9999999981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154</v>
      </c>
      <c r="C58" s="64">
        <v>24841143</v>
      </c>
      <c r="D58" s="64"/>
      <c r="E58" s="67">
        <f>C58+D58</f>
        <v>24841143</v>
      </c>
      <c r="F58" s="64">
        <v>5102839</v>
      </c>
      <c r="G58" s="64"/>
      <c r="H58" s="68">
        <f>F58+G58</f>
        <v>5102839</v>
      </c>
    </row>
    <row r="59" spans="1:8" s="268" customFormat="1">
      <c r="A59" s="63">
        <v>35</v>
      </c>
      <c r="B59" s="66" t="s">
        <v>153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152</v>
      </c>
      <c r="C60" s="64">
        <v>24256</v>
      </c>
      <c r="D60" s="64"/>
      <c r="E60" s="67">
        <f>C60+D60</f>
        <v>24256</v>
      </c>
      <c r="F60" s="64">
        <v>-2991</v>
      </c>
      <c r="G60" s="64"/>
      <c r="H60" s="68">
        <f>F60+G60</f>
        <v>-2991</v>
      </c>
    </row>
    <row r="61" spans="1:8">
      <c r="A61" s="63">
        <v>37</v>
      </c>
      <c r="B61" s="75" t="s">
        <v>151</v>
      </c>
      <c r="C61" s="69">
        <f>C58+C59+C60</f>
        <v>24865399</v>
      </c>
      <c r="D61" s="69">
        <f>D58+D59+D60</f>
        <v>0</v>
      </c>
      <c r="E61" s="67">
        <f>C61+D61</f>
        <v>24865399</v>
      </c>
      <c r="F61" s="69">
        <f>F58+F59+F60</f>
        <v>5099848</v>
      </c>
      <c r="G61" s="69">
        <f>G58+G59+G60</f>
        <v>0</v>
      </c>
      <c r="H61" s="68">
        <f>F61+G61</f>
        <v>5099848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150</v>
      </c>
      <c r="C63" s="69">
        <f>C56-C61</f>
        <v>-24777175.530000001</v>
      </c>
      <c r="D63" s="69">
        <f>D56-D61</f>
        <v>3024469.5300000026</v>
      </c>
      <c r="E63" s="67">
        <f>C63+D63</f>
        <v>-21752706</v>
      </c>
      <c r="F63" s="69">
        <f>F56-F61</f>
        <v>-4949304.7200000007</v>
      </c>
      <c r="G63" s="69">
        <f>G56-G61</f>
        <v>2461776.7199999983</v>
      </c>
      <c r="H63" s="68">
        <f>F63+G63</f>
        <v>-2487528.0000000023</v>
      </c>
    </row>
    <row r="64" spans="1:8">
      <c r="A64" s="59">
        <v>39</v>
      </c>
      <c r="B64" s="66" t="s">
        <v>149</v>
      </c>
      <c r="C64" s="82">
        <v>82377</v>
      </c>
      <c r="D64" s="82"/>
      <c r="E64" s="67">
        <f>C64+D64</f>
        <v>82377</v>
      </c>
      <c r="F64" s="82">
        <v>86342</v>
      </c>
      <c r="G64" s="82"/>
      <c r="H64" s="68">
        <f>F64+G64</f>
        <v>86342</v>
      </c>
    </row>
    <row r="65" spans="1:8">
      <c r="A65" s="63">
        <v>40</v>
      </c>
      <c r="B65" s="75" t="s">
        <v>148</v>
      </c>
      <c r="C65" s="69">
        <f>C63-C64</f>
        <v>-24859552.530000001</v>
      </c>
      <c r="D65" s="69">
        <f>D63-D64</f>
        <v>3024469.5300000026</v>
      </c>
      <c r="E65" s="67">
        <f>C65+D65</f>
        <v>-21835083</v>
      </c>
      <c r="F65" s="69">
        <f>F63-F64</f>
        <v>-5035646.7200000007</v>
      </c>
      <c r="G65" s="69">
        <f>G63-G64</f>
        <v>2461776.7199999983</v>
      </c>
      <c r="H65" s="68">
        <f>F65+G65</f>
        <v>-2573870.0000000023</v>
      </c>
    </row>
    <row r="66" spans="1:8">
      <c r="A66" s="59">
        <v>41</v>
      </c>
      <c r="B66" s="66" t="s">
        <v>147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146</v>
      </c>
      <c r="C67" s="85">
        <f>C65+C66</f>
        <v>-24859552.530000001</v>
      </c>
      <c r="D67" s="85">
        <f>D65+D66</f>
        <v>3024469.5300000026</v>
      </c>
      <c r="E67" s="86">
        <f>C67+D67</f>
        <v>-21835083</v>
      </c>
      <c r="F67" s="85">
        <f>F65+F66</f>
        <v>-5035646.7200000007</v>
      </c>
      <c r="G67" s="85">
        <f>G65+G66</f>
        <v>2461776.7199999983</v>
      </c>
      <c r="H67" s="87">
        <f>F67+G67</f>
        <v>-2573870.0000000023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J23" sqref="J2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512">
        <f>'1. key ratios '!B2</f>
        <v>43921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3" t="s">
        <v>7</v>
      </c>
      <c r="B5" s="525" t="s">
        <v>346</v>
      </c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24"/>
      <c r="B6" s="526"/>
      <c r="C6" s="34" t="s">
        <v>293</v>
      </c>
      <c r="D6" s="34" t="s">
        <v>123</v>
      </c>
      <c r="E6" s="34" t="s">
        <v>110</v>
      </c>
      <c r="F6" s="34" t="s">
        <v>293</v>
      </c>
      <c r="G6" s="34" t="s">
        <v>123</v>
      </c>
      <c r="H6" s="35" t="s">
        <v>110</v>
      </c>
    </row>
    <row r="7" spans="1:8" s="20" customFormat="1">
      <c r="A7" s="248">
        <v>1</v>
      </c>
      <c r="B7" s="249" t="s">
        <v>380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311</v>
      </c>
      <c r="C8" s="40">
        <v>4812887</v>
      </c>
      <c r="D8" s="40">
        <v>1990294</v>
      </c>
      <c r="E8" s="250">
        <f t="shared" ref="E8:E53" si="1">C8+D8</f>
        <v>6803181</v>
      </c>
      <c r="F8" s="40">
        <v>7306237</v>
      </c>
      <c r="G8" s="40">
        <v>1315730</v>
      </c>
      <c r="H8" s="41">
        <f t="shared" si="0"/>
        <v>8621967</v>
      </c>
    </row>
    <row r="9" spans="1:8" s="20" customFormat="1">
      <c r="A9" s="248">
        <v>1.2</v>
      </c>
      <c r="B9" s="303" t="s">
        <v>312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313</v>
      </c>
      <c r="C10" s="40">
        <v>17708472</v>
      </c>
      <c r="D10" s="40">
        <v>20967193</v>
      </c>
      <c r="E10" s="250">
        <f t="shared" si="1"/>
        <v>38675665</v>
      </c>
      <c r="F10" s="40">
        <v>6785017</v>
      </c>
      <c r="G10" s="40">
        <v>19054480</v>
      </c>
      <c r="H10" s="41">
        <f t="shared" si="0"/>
        <v>25839497</v>
      </c>
    </row>
    <row r="11" spans="1:8" s="20" customFormat="1">
      <c r="A11" s="248">
        <v>1.4</v>
      </c>
      <c r="B11" s="303" t="s">
        <v>294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315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314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295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296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325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316</v>
      </c>
      <c r="C17" s="40">
        <v>5654540</v>
      </c>
      <c r="D17" s="40">
        <v>292930031</v>
      </c>
      <c r="E17" s="250">
        <f t="shared" si="1"/>
        <v>298584571</v>
      </c>
      <c r="F17" s="40">
        <v>5792276</v>
      </c>
      <c r="G17" s="40">
        <v>251977647</v>
      </c>
      <c r="H17" s="41">
        <f t="shared" si="0"/>
        <v>257769923</v>
      </c>
    </row>
    <row r="18" spans="1:8" s="20" customFormat="1">
      <c r="A18" s="248">
        <v>4.2</v>
      </c>
      <c r="B18" s="304" t="s">
        <v>310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324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299</v>
      </c>
      <c r="C20" s="40">
        <v>845484</v>
      </c>
      <c r="D20" s="40">
        <v>3030500</v>
      </c>
      <c r="E20" s="250">
        <f t="shared" si="1"/>
        <v>3875984</v>
      </c>
      <c r="F20" s="40">
        <v>1121563</v>
      </c>
      <c r="G20" s="40">
        <v>2515832</v>
      </c>
      <c r="H20" s="41">
        <f t="shared" si="0"/>
        <v>3637395</v>
      </c>
    </row>
    <row r="21" spans="1:8" s="20" customFormat="1">
      <c r="A21" s="248">
        <v>5.2</v>
      </c>
      <c r="B21" s="305" t="s">
        <v>298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297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25785402</v>
      </c>
      <c r="D23" s="40">
        <v>251873325</v>
      </c>
      <c r="E23" s="250">
        <f t="shared" si="1"/>
        <v>277658727</v>
      </c>
      <c r="F23" s="40">
        <v>29647141</v>
      </c>
      <c r="G23" s="40">
        <v>192591067</v>
      </c>
      <c r="H23" s="41">
        <f t="shared" si="0"/>
        <v>222238208</v>
      </c>
    </row>
    <row r="24" spans="1:8" s="20" customFormat="1">
      <c r="A24" s="248" t="s">
        <v>17</v>
      </c>
      <c r="B24" s="253" t="s">
        <v>77</v>
      </c>
      <c r="C24" s="40">
        <v>451959</v>
      </c>
      <c r="D24" s="40">
        <v>310912390</v>
      </c>
      <c r="E24" s="250">
        <f t="shared" si="1"/>
        <v>311364349</v>
      </c>
      <c r="F24" s="40">
        <v>2216289</v>
      </c>
      <c r="G24" s="40">
        <v>259515415</v>
      </c>
      <c r="H24" s="41">
        <f t="shared" si="0"/>
        <v>261731704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666655</v>
      </c>
      <c r="E25" s="250">
        <f t="shared" si="1"/>
        <v>666655</v>
      </c>
      <c r="F25" s="40">
        <v>0</v>
      </c>
      <c r="G25" s="40">
        <v>623705</v>
      </c>
      <c r="H25" s="41">
        <f t="shared" si="0"/>
        <v>623705</v>
      </c>
    </row>
    <row r="26" spans="1:8" s="20" customFormat="1">
      <c r="A26" s="248" t="s">
        <v>19</v>
      </c>
      <c r="B26" s="253" t="s">
        <v>79</v>
      </c>
      <c r="C26" s="40">
        <v>3335510</v>
      </c>
      <c r="D26" s="40">
        <v>146809372</v>
      </c>
      <c r="E26" s="250">
        <f t="shared" si="1"/>
        <v>150144882</v>
      </c>
      <c r="F26" s="40">
        <v>4955595</v>
      </c>
      <c r="G26" s="40">
        <v>103549681</v>
      </c>
      <c r="H26" s="41">
        <f t="shared" si="0"/>
        <v>108505276</v>
      </c>
    </row>
    <row r="27" spans="1:8" s="20" customFormat="1">
      <c r="A27" s="248" t="s">
        <v>20</v>
      </c>
      <c r="B27" s="253" t="s">
        <v>80</v>
      </c>
      <c r="C27" s="40">
        <v>33784</v>
      </c>
      <c r="D27" s="40">
        <v>64394078</v>
      </c>
      <c r="E27" s="250">
        <f t="shared" si="1"/>
        <v>64427862</v>
      </c>
      <c r="F27" s="40">
        <v>29046</v>
      </c>
      <c r="G27" s="40">
        <v>32642236</v>
      </c>
      <c r="H27" s="41">
        <f t="shared" si="0"/>
        <v>32671282</v>
      </c>
    </row>
    <row r="28" spans="1:8" s="20" customFormat="1">
      <c r="A28" s="248">
        <v>5.4</v>
      </c>
      <c r="B28" s="305" t="s">
        <v>300</v>
      </c>
      <c r="C28" s="40">
        <v>1517837</v>
      </c>
      <c r="D28" s="40">
        <v>11857367</v>
      </c>
      <c r="E28" s="250">
        <f t="shared" si="1"/>
        <v>13375204</v>
      </c>
      <c r="F28" s="40">
        <v>2156723</v>
      </c>
      <c r="G28" s="40">
        <v>8401630</v>
      </c>
      <c r="H28" s="41">
        <f t="shared" si="0"/>
        <v>10558353</v>
      </c>
    </row>
    <row r="29" spans="1:8" s="20" customFormat="1">
      <c r="A29" s="248">
        <v>5.5</v>
      </c>
      <c r="B29" s="305" t="s">
        <v>301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48">
        <v>5.6</v>
      </c>
      <c r="B30" s="305" t="s">
        <v>302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330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320</v>
      </c>
      <c r="C33" s="40"/>
      <c r="D33" s="40">
        <v>12267008</v>
      </c>
      <c r="E33" s="250">
        <f t="shared" si="1"/>
        <v>12267008</v>
      </c>
      <c r="F33" s="40"/>
      <c r="G33" s="40"/>
      <c r="H33" s="41">
        <f t="shared" si="0"/>
        <v>0</v>
      </c>
    </row>
    <row r="34" spans="1:8" s="20" customFormat="1">
      <c r="A34" s="248">
        <v>6.2</v>
      </c>
      <c r="B34" s="306" t="s">
        <v>321</v>
      </c>
      <c r="C34" s="40"/>
      <c r="D34" s="40">
        <v>13138000</v>
      </c>
      <c r="E34" s="250">
        <f t="shared" si="1"/>
        <v>13138000</v>
      </c>
      <c r="F34" s="40"/>
      <c r="G34" s="40"/>
      <c r="H34" s="41">
        <f t="shared" si="0"/>
        <v>0</v>
      </c>
    </row>
    <row r="35" spans="1:8" s="20" customFormat="1">
      <c r="A35" s="248">
        <v>6.3</v>
      </c>
      <c r="B35" s="306" t="s">
        <v>317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318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319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322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323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326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327</v>
      </c>
      <c r="C41" s="40">
        <v>0</v>
      </c>
      <c r="D41" s="40">
        <v>0</v>
      </c>
      <c r="E41" s="250">
        <f t="shared" si="1"/>
        <v>0</v>
      </c>
      <c r="F41" s="40">
        <v>0</v>
      </c>
      <c r="G41" s="40">
        <v>0</v>
      </c>
      <c r="H41" s="41">
        <f t="shared" si="0"/>
        <v>0</v>
      </c>
    </row>
    <row r="42" spans="1:8" s="20" customFormat="1" ht="25.5">
      <c r="A42" s="248">
        <v>7.2</v>
      </c>
      <c r="B42" s="251" t="s">
        <v>328</v>
      </c>
      <c r="C42" s="40">
        <v>267123.56999999989</v>
      </c>
      <c r="D42" s="40">
        <v>1389615.23</v>
      </c>
      <c r="E42" s="250">
        <f t="shared" si="1"/>
        <v>1656738.7999999998</v>
      </c>
      <c r="F42" s="40">
        <v>171145.03999999989</v>
      </c>
      <c r="G42" s="40">
        <v>1177308.3799999999</v>
      </c>
      <c r="H42" s="41">
        <f t="shared" si="0"/>
        <v>1348453.4199999997</v>
      </c>
    </row>
    <row r="43" spans="1:8" s="20" customFormat="1" ht="25.5">
      <c r="A43" s="248">
        <v>7.3</v>
      </c>
      <c r="B43" s="251" t="s">
        <v>331</v>
      </c>
      <c r="C43" s="40">
        <v>19112</v>
      </c>
      <c r="D43" s="40">
        <v>84756</v>
      </c>
      <c r="E43" s="250">
        <f t="shared" si="1"/>
        <v>103868</v>
      </c>
      <c r="F43" s="40">
        <v>20984</v>
      </c>
      <c r="G43" s="40">
        <v>69451</v>
      </c>
      <c r="H43" s="41">
        <f t="shared" si="0"/>
        <v>90435</v>
      </c>
    </row>
    <row r="44" spans="1:8" s="20" customFormat="1" ht="25.5">
      <c r="A44" s="248">
        <v>7.4</v>
      </c>
      <c r="B44" s="251" t="s">
        <v>332</v>
      </c>
      <c r="C44" s="40">
        <v>281482.18999999994</v>
      </c>
      <c r="D44" s="40">
        <v>2305636.8000000003</v>
      </c>
      <c r="E44" s="250">
        <f t="shared" si="1"/>
        <v>2587118.9900000002</v>
      </c>
      <c r="F44" s="40">
        <v>202661</v>
      </c>
      <c r="G44" s="40">
        <v>2317718</v>
      </c>
      <c r="H44" s="41">
        <f t="shared" si="0"/>
        <v>2520379</v>
      </c>
    </row>
    <row r="45" spans="1:8" s="20" customFormat="1">
      <c r="A45" s="248">
        <v>8</v>
      </c>
      <c r="B45" s="252" t="s">
        <v>309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333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334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335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336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337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338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339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329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I23" sqref="I2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43921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203</v>
      </c>
      <c r="B4" s="191" t="s">
        <v>303</v>
      </c>
      <c r="D4" s="89" t="s">
        <v>74</v>
      </c>
    </row>
    <row r="5" spans="1:8" ht="15" customHeight="1">
      <c r="A5" s="289" t="s">
        <v>7</v>
      </c>
      <c r="B5" s="290"/>
      <c r="C5" s="413" t="s">
        <v>493</v>
      </c>
      <c r="D5" s="414" t="s">
        <v>494</v>
      </c>
    </row>
    <row r="6" spans="1:8" ht="15" customHeight="1">
      <c r="A6" s="90">
        <v>1</v>
      </c>
      <c r="B6" s="404" t="s">
        <v>307</v>
      </c>
      <c r="C6" s="406">
        <f>C7+C9+C10</f>
        <v>505806570.27600002</v>
      </c>
      <c r="D6" s="407">
        <f>D7+D9+D10</f>
        <v>481784667.28399992</v>
      </c>
    </row>
    <row r="7" spans="1:8" ht="15" customHeight="1">
      <c r="A7" s="90">
        <v>1.1000000000000001</v>
      </c>
      <c r="B7" s="404" t="s">
        <v>487</v>
      </c>
      <c r="C7" s="408">
        <v>494477708.838</v>
      </c>
      <c r="D7" s="409">
        <v>471763509.7019999</v>
      </c>
    </row>
    <row r="8" spans="1:8">
      <c r="A8" s="90" t="s">
        <v>15</v>
      </c>
      <c r="B8" s="404" t="s">
        <v>202</v>
      </c>
      <c r="C8" s="408"/>
      <c r="D8" s="409"/>
    </row>
    <row r="9" spans="1:8" ht="15" customHeight="1">
      <c r="A9" s="90">
        <v>1.2</v>
      </c>
      <c r="B9" s="405" t="s">
        <v>201</v>
      </c>
      <c r="C9" s="408">
        <v>11083521.278000001</v>
      </c>
      <c r="D9" s="409">
        <v>9666744.4020000007</v>
      </c>
    </row>
    <row r="10" spans="1:8" ht="15" customHeight="1">
      <c r="A10" s="90">
        <v>1.3</v>
      </c>
      <c r="B10" s="404" t="s">
        <v>29</v>
      </c>
      <c r="C10" s="410">
        <v>245340.16</v>
      </c>
      <c r="D10" s="409">
        <v>354413.18</v>
      </c>
    </row>
    <row r="11" spans="1:8" ht="15" customHeight="1">
      <c r="A11" s="90">
        <v>2</v>
      </c>
      <c r="B11" s="404" t="s">
        <v>304</v>
      </c>
      <c r="C11" s="408">
        <v>530788.44520597637</v>
      </c>
      <c r="D11" s="409">
        <v>794475.60521839664</v>
      </c>
    </row>
    <row r="12" spans="1:8" ht="15" customHeight="1">
      <c r="A12" s="90">
        <v>3</v>
      </c>
      <c r="B12" s="404" t="s">
        <v>305</v>
      </c>
      <c r="C12" s="410">
        <v>49679861.618749999</v>
      </c>
      <c r="D12" s="409">
        <v>49679861.618749999</v>
      </c>
    </row>
    <row r="13" spans="1:8" ht="15" customHeight="1" thickBot="1">
      <c r="A13" s="92">
        <v>4</v>
      </c>
      <c r="B13" s="93" t="s">
        <v>306</v>
      </c>
      <c r="C13" s="411">
        <f>C6+C11+C12</f>
        <v>556017220.33995605</v>
      </c>
      <c r="D13" s="412">
        <f>D6+D11+D12</f>
        <v>532259004.50796831</v>
      </c>
    </row>
    <row r="14" spans="1:8">
      <c r="B14" s="96"/>
    </row>
    <row r="15" spans="1:8" ht="25.5">
      <c r="B15" s="97" t="s">
        <v>488</v>
      </c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G25" sqref="G25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43921</v>
      </c>
    </row>
    <row r="4" spans="1:8" ht="16.5" customHeight="1" thickBot="1">
      <c r="A4" s="98" t="s">
        <v>81</v>
      </c>
      <c r="B4" s="99" t="s">
        <v>273</v>
      </c>
      <c r="C4" s="100"/>
    </row>
    <row r="5" spans="1:8">
      <c r="A5" s="101"/>
      <c r="B5" s="527" t="s">
        <v>82</v>
      </c>
      <c r="C5" s="528"/>
    </row>
    <row r="6" spans="1:8">
      <c r="A6" s="102">
        <v>1</v>
      </c>
      <c r="B6" s="103" t="s">
        <v>502</v>
      </c>
      <c r="C6" s="104"/>
    </row>
    <row r="7" spans="1:8">
      <c r="A7" s="102">
        <v>2</v>
      </c>
      <c r="B7" s="103" t="s">
        <v>503</v>
      </c>
      <c r="C7" s="104"/>
    </row>
    <row r="8" spans="1:8">
      <c r="A8" s="102">
        <v>3</v>
      </c>
      <c r="B8" s="103" t="s">
        <v>504</v>
      </c>
      <c r="C8" s="104"/>
    </row>
    <row r="9" spans="1:8">
      <c r="A9" s="102">
        <v>4</v>
      </c>
      <c r="B9" s="103" t="s">
        <v>505</v>
      </c>
      <c r="C9" s="104"/>
    </row>
    <row r="10" spans="1:8">
      <c r="A10" s="102">
        <v>5</v>
      </c>
      <c r="B10" s="103" t="s">
        <v>506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29"/>
      <c r="C16" s="530"/>
    </row>
    <row r="17" spans="1:3">
      <c r="A17" s="102"/>
      <c r="B17" s="531" t="s">
        <v>83</v>
      </c>
      <c r="C17" s="532"/>
    </row>
    <row r="18" spans="1:3">
      <c r="A18" s="102">
        <v>1</v>
      </c>
      <c r="B18" s="103" t="s">
        <v>507</v>
      </c>
      <c r="C18" s="106"/>
    </row>
    <row r="19" spans="1:3">
      <c r="A19" s="102">
        <v>2</v>
      </c>
      <c r="B19" s="103" t="s">
        <v>508</v>
      </c>
      <c r="C19" s="106"/>
    </row>
    <row r="20" spans="1:3">
      <c r="A20" s="102">
        <v>3</v>
      </c>
      <c r="B20" s="103" t="s">
        <v>509</v>
      </c>
      <c r="C20" s="106"/>
    </row>
    <row r="21" spans="1:3">
      <c r="A21" s="102">
        <v>4</v>
      </c>
      <c r="B21" s="103" t="s">
        <v>510</v>
      </c>
      <c r="C21" s="106"/>
    </row>
    <row r="22" spans="1:3">
      <c r="A22" s="102">
        <v>5</v>
      </c>
      <c r="B22" s="103" t="s">
        <v>511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1" t="s">
        <v>84</v>
      </c>
      <c r="C29" s="532"/>
    </row>
    <row r="30" spans="1:3">
      <c r="A30" s="102">
        <v>1</v>
      </c>
      <c r="B30" s="103" t="s">
        <v>512</v>
      </c>
      <c r="C30" s="513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1" t="s">
        <v>85</v>
      </c>
      <c r="C32" s="532"/>
    </row>
    <row r="33" spans="1:3">
      <c r="A33" s="102">
        <v>1</v>
      </c>
      <c r="B33" s="103" t="s">
        <v>513</v>
      </c>
      <c r="C33" s="514">
        <v>0.32259257945332248</v>
      </c>
    </row>
    <row r="34" spans="1:3" ht="15" thickBot="1">
      <c r="A34" s="108">
        <v>2</v>
      </c>
      <c r="B34" s="109" t="s">
        <v>514</v>
      </c>
      <c r="C34" s="515">
        <v>0.32259257945332248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G20" sqref="G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512">
        <f>'1. key ratios '!B2</f>
        <v>43921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207</v>
      </c>
      <c r="B4" s="537" t="s">
        <v>353</v>
      </c>
      <c r="C4" s="538"/>
      <c r="D4" s="538"/>
      <c r="E4" s="538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3" t="s">
        <v>360</v>
      </c>
      <c r="C6" s="533" t="s">
        <v>94</v>
      </c>
      <c r="D6" s="535" t="s">
        <v>206</v>
      </c>
      <c r="E6" s="536"/>
      <c r="G6" s="5"/>
    </row>
    <row r="7" spans="1:7" s="20" customFormat="1" ht="99.6" customHeight="1">
      <c r="A7" s="341"/>
      <c r="B7" s="534"/>
      <c r="C7" s="533"/>
      <c r="D7" s="379" t="s">
        <v>205</v>
      </c>
      <c r="E7" s="380" t="s">
        <v>361</v>
      </c>
      <c r="G7" s="5"/>
    </row>
    <row r="8" spans="1:7">
      <c r="A8" s="342">
        <v>1</v>
      </c>
      <c r="B8" s="381" t="s">
        <v>36</v>
      </c>
      <c r="C8" s="382">
        <v>6036420</v>
      </c>
      <c r="D8" s="382"/>
      <c r="E8" s="383">
        <v>6036420</v>
      </c>
      <c r="F8" s="20"/>
    </row>
    <row r="9" spans="1:7">
      <c r="A9" s="342">
        <v>2</v>
      </c>
      <c r="B9" s="381" t="s">
        <v>37</v>
      </c>
      <c r="C9" s="382">
        <v>50147134</v>
      </c>
      <c r="D9" s="382"/>
      <c r="E9" s="383">
        <v>50147134</v>
      </c>
      <c r="F9" s="20"/>
    </row>
    <row r="10" spans="1:7">
      <c r="A10" s="342">
        <v>3</v>
      </c>
      <c r="B10" s="381" t="s">
        <v>38</v>
      </c>
      <c r="C10" s="382">
        <v>35526587</v>
      </c>
      <c r="D10" s="382"/>
      <c r="E10" s="383">
        <v>35526587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12887999</v>
      </c>
      <c r="D12" s="382"/>
      <c r="E12" s="383">
        <v>12887999</v>
      </c>
      <c r="F12" s="20"/>
    </row>
    <row r="13" spans="1:7">
      <c r="A13" s="342">
        <v>6.1</v>
      </c>
      <c r="B13" s="384" t="s">
        <v>41</v>
      </c>
      <c r="C13" s="385">
        <v>459003688.99999994</v>
      </c>
      <c r="D13" s="382"/>
      <c r="E13" s="383">
        <v>459003688.99999994</v>
      </c>
      <c r="F13" s="20"/>
    </row>
    <row r="14" spans="1:7">
      <c r="A14" s="342">
        <v>6.2</v>
      </c>
      <c r="B14" s="386" t="s">
        <v>42</v>
      </c>
      <c r="C14" s="385">
        <v>-47946131.000000015</v>
      </c>
      <c r="D14" s="382"/>
      <c r="E14" s="383">
        <v>-47946131.000000015</v>
      </c>
      <c r="F14" s="20"/>
    </row>
    <row r="15" spans="1:7">
      <c r="A15" s="342">
        <v>6</v>
      </c>
      <c r="B15" s="381" t="s">
        <v>43</v>
      </c>
      <c r="C15" s="382">
        <v>411057557.99999994</v>
      </c>
      <c r="D15" s="382"/>
      <c r="E15" s="383">
        <v>411057557.99999994</v>
      </c>
      <c r="F15" s="20"/>
    </row>
    <row r="16" spans="1:7">
      <c r="A16" s="342">
        <v>7</v>
      </c>
      <c r="B16" s="381" t="s">
        <v>44</v>
      </c>
      <c r="C16" s="382">
        <v>3454584</v>
      </c>
      <c r="D16" s="382"/>
      <c r="E16" s="383">
        <v>3454584</v>
      </c>
      <c r="F16" s="20"/>
    </row>
    <row r="17" spans="1:7">
      <c r="A17" s="342">
        <v>8</v>
      </c>
      <c r="B17" s="381" t="s">
        <v>204</v>
      </c>
      <c r="C17" s="382">
        <v>416691</v>
      </c>
      <c r="D17" s="382"/>
      <c r="E17" s="383">
        <v>416691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19477834</v>
      </c>
      <c r="D19" s="382">
        <v>3590896.5300000003</v>
      </c>
      <c r="E19" s="383">
        <v>15886937.469999999</v>
      </c>
      <c r="F19" s="20"/>
      <c r="G19" s="118"/>
    </row>
    <row r="20" spans="1:7">
      <c r="A20" s="342">
        <v>11</v>
      </c>
      <c r="B20" s="381" t="s">
        <v>47</v>
      </c>
      <c r="C20" s="382">
        <v>3787661.8200000525</v>
      </c>
      <c r="D20" s="382"/>
      <c r="E20" s="383">
        <v>3787661.8200000525</v>
      </c>
      <c r="F20" s="20"/>
    </row>
    <row r="21" spans="1:7" ht="26.25" thickBot="1">
      <c r="A21" s="212"/>
      <c r="B21" s="344" t="s">
        <v>363</v>
      </c>
      <c r="C21" s="271">
        <f>SUM(C8:C12, C15:C20)</f>
        <v>542846468.82000005</v>
      </c>
      <c r="D21" s="271">
        <f>SUM(D8:D12, D15:D20)</f>
        <v>3590896.5300000003</v>
      </c>
      <c r="E21" s="387">
        <f>SUM(E8:E12, E15:E20)</f>
        <v>539255572.28999996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11" sqref="D1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512">
        <f>'1. key ratios '!B2</f>
        <v>43921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340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362</v>
      </c>
      <c r="C5" s="277">
        <f>'7. LI1 '!E21</f>
        <v>539255572.28999996</v>
      </c>
    </row>
    <row r="6" spans="1:6" s="278" customFormat="1">
      <c r="A6" s="120">
        <v>2.1</v>
      </c>
      <c r="B6" s="273" t="s">
        <v>341</v>
      </c>
      <c r="C6" s="200">
        <v>45281776.519999996</v>
      </c>
    </row>
    <row r="7" spans="1:6" s="96" customFormat="1" outlineLevel="1">
      <c r="A7" s="90">
        <v>2.2000000000000002</v>
      </c>
      <c r="B7" s="91" t="s">
        <v>342</v>
      </c>
      <c r="C7" s="279"/>
    </row>
    <row r="8" spans="1:6" s="96" customFormat="1" ht="25.5">
      <c r="A8" s="90">
        <v>3</v>
      </c>
      <c r="B8" s="274" t="s">
        <v>343</v>
      </c>
      <c r="C8" s="280">
        <f>SUM(C5:C7)</f>
        <v>584537348.80999994</v>
      </c>
    </row>
    <row r="9" spans="1:6" s="278" customFormat="1">
      <c r="A9" s="120">
        <v>4</v>
      </c>
      <c r="B9" s="122" t="s">
        <v>88</v>
      </c>
      <c r="C9" s="200">
        <v>7622660</v>
      </c>
    </row>
    <row r="10" spans="1:6" s="96" customFormat="1" outlineLevel="1">
      <c r="A10" s="90">
        <v>5.0999999999999996</v>
      </c>
      <c r="B10" s="91" t="s">
        <v>344</v>
      </c>
      <c r="C10" s="279">
        <v>-33975139.691999994</v>
      </c>
    </row>
    <row r="11" spans="1:6" s="96" customFormat="1" outlineLevel="1">
      <c r="A11" s="90">
        <v>5.2</v>
      </c>
      <c r="B11" s="91" t="s">
        <v>345</v>
      </c>
      <c r="C11" s="279"/>
    </row>
    <row r="12" spans="1:6" s="96" customFormat="1">
      <c r="A12" s="90">
        <v>6</v>
      </c>
      <c r="B12" s="272" t="s">
        <v>489</v>
      </c>
      <c r="C12" s="279">
        <v>23251708.199999999</v>
      </c>
    </row>
    <row r="13" spans="1:6" s="96" customFormat="1" ht="13.5" thickBot="1">
      <c r="A13" s="92">
        <v>7</v>
      </c>
      <c r="B13" s="275" t="s">
        <v>291</v>
      </c>
      <c r="C13" s="281">
        <f>SUM(C8:C12)</f>
        <v>581436577.31799996</v>
      </c>
    </row>
    <row r="15" spans="1:6" ht="25.5">
      <c r="A15" s="296"/>
      <c r="B15" s="97" t="s">
        <v>490</v>
      </c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PNzU6owIQy549q2P0TZf2J9ZUykDHAiOWwxQDMxkXw0=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U/qJaqQblb9cGqJwxAp8i65EiCn6MVxGNhEMqfhsMJM=</DigestValue>
    </Reference>
  </SignedInfo>
  <SignatureValue>Eeyqrw7PbJRtmWZ5iAYoJ/zrwN8n/qcb7kQLDazzhZCLpo3Q0rHiCwDzCOUxeIcfxg78ptV5fQ+m
5HmEGJ/jCZUXmqcuVXUEbqc0NDPZjku9RtfK3rCBZftt9JVIqlzx2Z1yZT5kOd+1lO1+8vUo+zK7
nc+bOUAJZsPJWvws34Dki486x70jl6+bS5GOwU2kNC0uierf+oftQtBKYg6SiuAUj9TnImbmaYip
b4EczqggiB030Pa/3dquXSEfMBaPd7LMyzZf0LQOWRBF5pW7rtXqv92qcnyf3iSxT6AySXJSILE4
ahC3vf0prGuCsH4f7AAvcuLJYlBlK898UuYdMg==</SignatureValue>
  <KeyInfo>
    <X509Data>
      <X509Certificate>MIIGSjCCBTKgAwIBAgIKSKNdHAACAAEMwTANBgkqhkiG9w0BAQsFADBKMRIwEAYKCZImiZPyLGQBGRYCZ2UxEzARBgoJkiaJk/IsZAEZFgNuYmcxHzAdBgNVBAMTFk5CRyBDbGFzcyAyIElOVCBTdWIgQ0EwHhcNMTkwMjE4MTIxMzMyWhcNMjEwMjE3MTIxMzMyWjBIMR8wHQYDVQQKExZKU0MgSGFseWsgQmFuayBHZW9yZ2lhMSUwIwYDVQQDExxCSEIgLSBHdWxuYXJhIE1hcnNoYW5pc2h2aWxpMIIBIjANBgkqhkiG9w0BAQEFAAOCAQ8AMIIBCgKCAQEAyhCHRPgOMwBXPuRM3vL8NoyUCV4Mea+/jRmsU2PBmNX+aASFAi7u/1OOwfa20SkwwRb2p33uMqOUomO28ma+v1a7LO5YNlDIsvok84Mx1kOkTI43AFU/krvB7dBTe9IZvIa2NUPV+ZTIvlcTYC7ZAbe8YB0qsqrvnGQAXUx5pX/YDP0ndyQDTGBxJBMpfs+MzVQcNo1HfokqgHYFsRvVRkOIywYhiptPeV6EM8ciSElHhwDdlxTroQesbeTk7rI3ZOEeIMDtHa6lZ8WF8a5WEJe7ITJyCnNmyxbWTCLwqwh0+R0VMrzKxlaMwgI6L6WZNRphatnZrE7V5GH6e2216QIDAQABo4IDMjCCAy4wPAYJKwYBBAGCNxUHBC8wLQYlKwYBBAGCNxUI5rJgg431RIaBmQmDuKFKg76EcQSBz5ARhq+eEQIBZAIBGzAdBgNVHSUEFjAUBggrBgEFBQcDAgYIKwYBBQUHAwQwCwYDVR0PBAQDAgeAMCcGCSsGAQQBgjcVCgQaMBgwCgYIKwYBBQUHAwIwCgYIKwYBBQUHAwQwHQYDVR0OBBYEFMcGahGI2BEH3P06mB21hWVTMIi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68XWeflq2Nvgnjx0B9jXpsb58plQD5hNiH5ur+b0agByvJlDUY4Q5tfRFghLn4emU45zxrRWrlyVTPFh1PUpZK+fbWkEa3l8GaDriI9FdbYdq2bUexSFjx0zVLHbpJoUe4mBAlwSmdYMIxFOMrgzwqxXmOLh/NjrNO109yLcnaw8Yp9bN62DBI77IGisn7GIUZcjY7Yu3bMRwvPthEL6w10oyM0DBSJJsSkFeipPmeZIrtonps032tqnqoI9mNGdOu46idxtS64nvNsj8Od0TPw2hBM34jyfAnK26CYdA+ysg2HOMDZNeKjLc33a5nAujMQjnWj0VJbWSl5SuSRw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yAE4WPAiEy621chccLY1Z61LGbCLTC4PF2g0tWZ+62k=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dX0HVne65+Njyv03V7Suh9frRXwUK6CoyFaThzTBw6M=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dNCwfc91OEOPWlRY7wMf+supxxiixpzc/isS51mfGAs=</DigestValue>
      </Reference>
      <Reference URI="/xl/styles.xml?ContentType=application/vnd.openxmlformats-officedocument.spreadsheetml.styles+xml">
        <DigestMethod Algorithm="http://www.w3.org/2001/04/xmlenc#sha256"/>
        <DigestValue>yULmQ15ONqi/uv35X8sk0QAlTeCuSqHuyohW84MVPj8=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wooR7gbDqebRnwtJjwIX3rp7XPDtVTj5L4/JfyBZ1Kk=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glbIBReUvycucrGP1l/wb4eoH0PJ77hSFNswU47ZVlg=</DigestValue>
      </Reference>
      <Reference URI="/xl/worksheets/sheet10.xml?ContentType=application/vnd.openxmlformats-officedocument.spreadsheetml.worksheet+xml">
        <DigestMethod Algorithm="http://www.w3.org/2001/04/xmlenc#sha256"/>
        <DigestValue>uIHJYOAdupwtUVd/4uYf0bfTNL7SAWWbDBlaMmrH5fE=</DigestValue>
      </Reference>
      <Reference URI="/xl/worksheets/sheet11.xml?ContentType=application/vnd.openxmlformats-officedocument.spreadsheetml.worksheet+xml">
        <DigestMethod Algorithm="http://www.w3.org/2001/04/xmlenc#sha256"/>
        <DigestValue>Sdei/hX1ehBhku0D6MLF8PfYeW5nj/AwtGssjtDagBE=</DigestValue>
      </Reference>
      <Reference URI="/xl/worksheets/sheet12.xml?ContentType=application/vnd.openxmlformats-officedocument.spreadsheetml.worksheet+xml">
        <DigestMethod Algorithm="http://www.w3.org/2001/04/xmlenc#sha256"/>
        <DigestValue>UOoW5qRwxP5fyyVO7BmlC2BLvIUdUivkZvZ+6eT59Y0=</DigestValue>
      </Reference>
      <Reference URI="/xl/worksheets/sheet13.xml?ContentType=application/vnd.openxmlformats-officedocument.spreadsheetml.worksheet+xml">
        <DigestMethod Algorithm="http://www.w3.org/2001/04/xmlenc#sha256"/>
        <DigestValue>cr5zsHwF4B1eh+Ayzo0dxakP/f394wHsCCsYzoUuVLk=</DigestValue>
      </Reference>
      <Reference URI="/xl/worksheets/sheet14.xml?ContentType=application/vnd.openxmlformats-officedocument.spreadsheetml.worksheet+xml">
        <DigestMethod Algorithm="http://www.w3.org/2001/04/xmlenc#sha256"/>
        <DigestValue>CoTu46fvtLo3WRflmkSgDgj7NfHlGnV2h7Tbe4tvCt8=</DigestValue>
      </Reference>
      <Reference URI="/xl/worksheets/sheet15.xml?ContentType=application/vnd.openxmlformats-officedocument.spreadsheetml.worksheet+xml">
        <DigestMethod Algorithm="http://www.w3.org/2001/04/xmlenc#sha256"/>
        <DigestValue>UMSD8XiLCdDk+MbJ325Y1CDhql1QGUmoIh6DJ++kQlI=</DigestValue>
      </Reference>
      <Reference URI="/xl/worksheets/sheet16.xml?ContentType=application/vnd.openxmlformats-officedocument.spreadsheetml.worksheet+xml">
        <DigestMethod Algorithm="http://www.w3.org/2001/04/xmlenc#sha256"/>
        <DigestValue>T9MmxfchlH7cDKce9AvKtyBu2NReAfD9nSCY1q+/vlY=</DigestValue>
      </Reference>
      <Reference URI="/xl/worksheets/sheet17.xml?ContentType=application/vnd.openxmlformats-officedocument.spreadsheetml.worksheet+xml">
        <DigestMethod Algorithm="http://www.w3.org/2001/04/xmlenc#sha256"/>
        <DigestValue>bVLld5yG5iv6wgqzopF1zszsnJx3qFb39OzgZ2p7ZUc=</DigestValue>
      </Reference>
      <Reference URI="/xl/worksheets/sheet18.xml?ContentType=application/vnd.openxmlformats-officedocument.spreadsheetml.worksheet+xml">
        <DigestMethod Algorithm="http://www.w3.org/2001/04/xmlenc#sha256"/>
        <DigestValue>p6II+ZA9dNj9F1mQ1pvlDAXbPuOXB+sqtJXj8ck61Ag=</DigestValue>
      </Reference>
      <Reference URI="/xl/worksheets/sheet2.xml?ContentType=application/vnd.openxmlformats-officedocument.spreadsheetml.worksheet+xml">
        <DigestMethod Algorithm="http://www.w3.org/2001/04/xmlenc#sha256"/>
        <DigestValue>eYS+7ZA+Ncl4OKTYA220bxofxk7BToHmlaQYuV3k+zE=</DigestValue>
      </Reference>
      <Reference URI="/xl/worksheets/sheet3.xml?ContentType=application/vnd.openxmlformats-officedocument.spreadsheetml.worksheet+xml">
        <DigestMethod Algorithm="http://www.w3.org/2001/04/xmlenc#sha256"/>
        <DigestValue>+Hr8ckYdm3LD+T1i3z645bTQ5wI6pBy60IcyeDvCtLE=</DigestValue>
      </Reference>
      <Reference URI="/xl/worksheets/sheet4.xml?ContentType=application/vnd.openxmlformats-officedocument.spreadsheetml.worksheet+xml">
        <DigestMethod Algorithm="http://www.w3.org/2001/04/xmlenc#sha256"/>
        <DigestValue>YScyPzLfJuh9ZZF95JWfWavPJ0QNACqrpeDJgj57k8s=</DigestValue>
      </Reference>
      <Reference URI="/xl/worksheets/sheet5.xml?ContentType=application/vnd.openxmlformats-officedocument.spreadsheetml.worksheet+xml">
        <DigestMethod Algorithm="http://www.w3.org/2001/04/xmlenc#sha256"/>
        <DigestValue>3MN4SvrXWxa4ChbRLUWltdESsg6seLBuUMoYxSUyhiw=</DigestValue>
      </Reference>
      <Reference URI="/xl/worksheets/sheet6.xml?ContentType=application/vnd.openxmlformats-officedocument.spreadsheetml.worksheet+xml">
        <DigestMethod Algorithm="http://www.w3.org/2001/04/xmlenc#sha256"/>
        <DigestValue>doi2R5/2dSxWpasJuBWYFjSuww+frG74fyFvof/fvjU=</DigestValue>
      </Reference>
      <Reference URI="/xl/worksheets/sheet7.xml?ContentType=application/vnd.openxmlformats-officedocument.spreadsheetml.worksheet+xml">
        <DigestMethod Algorithm="http://www.w3.org/2001/04/xmlenc#sha256"/>
        <DigestValue>6PYPShA3XHeY7wnFvXXrQP9EaZOtxV/3OSHTww3jSgA=</DigestValue>
      </Reference>
      <Reference URI="/xl/worksheets/sheet8.xml?ContentType=application/vnd.openxmlformats-officedocument.spreadsheetml.worksheet+xml">
        <DigestMethod Algorithm="http://www.w3.org/2001/04/xmlenc#sha256"/>
        <DigestValue>spP7OV1KsKOOQJCa2iUkItzHBvw1Rvg3BKyHDbZB9pU=</DigestValue>
      </Reference>
      <Reference URI="/xl/worksheets/sheet9.xml?ContentType=application/vnd.openxmlformats-officedocument.spreadsheetml.worksheet+xml">
        <DigestMethod Algorithm="http://www.w3.org/2001/04/xmlenc#sha256"/>
        <DigestValue>oVRnRHbBCQRLEj8LojAXT8urop08CqfaroQmpQTO2nk=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2020-04-29T13:14:47Z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2020-04-29T13:14:47Z</xd:SigningTime>
          <xd:SigningCertificate>
            <xd:Cert>
              <xd:CertDigest>
                <DigestMethod Algorithm="http://www.w3.org/2001/04/xmlenc#sha256"/>
                <DigestValue>5KPyRKSo0lQj6a8TDADYEfUK8ZCsqzhELegDGqfZ7+c=</DigestValue>
              </xd:CertDigest>
              <xd:IssuerSerial>
                <X509IssuerName>CN=NBG Class 2 INT Sub CA, DC=nbg, DC=ge</X509IssuerName>
                <X509SerialNumber>343023915288182577499329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amq/9Brs156+DoTQreG/rWgZnUcQ9FFSaYNZPkFV4QU=</DigestValue>
    </Reference>
    <Reference Type="http://www.w3.org/2000/09/xmldsig#Object" URI="#idOfficeObject">
      <DigestMethod Algorithm="http://www.w3.org/2001/04/xmlenc#sha256"/>
      <DigestValue>IZlNXilvDlFxZWCRyKBTe3Z07JLYgKD+dvGZwujBQz8=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q3ffjY8k66tRIslCi3xwvCrFOk+Fma4e73tMRLB1mbk=</DigestValue>
    </Reference>
  </SignedInfo>
  <SignatureValue>LYhpqZNf+1lQTKBEpwUnkAcg6MXvJScM9RZqA7dDDl5WD7y+1H8q1Rwy3mdHOSI2XsPapP718KXP
slbj7C69iw9pfIcpIv8poKpoPOTeKhTyo3Xzc5tfFsTRmBxAS9fHDEErTUdC1nWaM/c/US4ppeyG
+SWL7kYg1R34lWrFoc8zJJpk4FFkoA/8SnSn5MZMiVmunhkXvQ8P/kav8nLcXof2RfSYASUbgCTw
Jpd3fL9bZGFF39zeNTkRDPTRuZH060Amun9Udg7P+sEN3M5GX86I4rc+Bf9366kTCjpweNvx31/Y
1KwOzpmUOE3MK4yrC6Hf0dJXCEp0z8fTThT2hQ==</SignatureValue>
  <KeyInfo>
    <X509Data>
      <X509Certificate>MIIGQjCCBSqgAwIBAgIKLbBZSgACAADR3DANBgkqhkiG9w0BAQsFADBKMRIwEAYKCZImiZPyLGQBGRYCZ2UxEzARBgoJkiaJk/IsZAEZFgNuYmcxHzAdBgNVBAMTFk5CRyBDbGFzcyAyIElOVCBTdWIgQ0EwHhcNMTgxMDE3MTIxMTE5WhcNMjAxMDE2MTIxMTE5WjBAMR8wHQYDVQQKExZKU0MgSGFseWsgQmFuayBHZW9yZ2lhMR0wGwYDVQQDExRCSEIgLSBTaG90YSBDaGtvaWR6ZTCCASIwDQYJKoZIhvcNAQEBBQADggEPADCCAQoCggEBAOnLC7SV/3F+Mj4bpd4ddGCeU3flIkkQ2xnr0hO1WHNEOOqMvikDk42rWINcSbLvuIsEbDSFTEeckswaCEe6+SJ51gMpyyuJP1EVXUQVkdHdmlWY1cIF1V5hEYBFv0vtJwtLzyTgBqT+pYtZpcm1wyQyccYGwR/GrM/XbeVs8a+0r3849bCSvfSh1l68onksioo8/Pmbmifi2qnjaOKckqdklx6GyP0GP4voqF6GYb8r6glnIL5ITKRpoZk+2E8N8RJeiqNUPL0ig3ietrTdIEUqWRVZ4FjEMqk4HPb5V8ZFJEjQMSFvDIdoYFUIX/funmgQybVQlzwNJfbbBEp+5q0CAwEAAaOCAzIwggMuMDwGCSsGAQQBgjcVBwQvMC0GJSsGAQQBgjcVCOayYION9USGgZkJg7ihSoO+hHEEg8SRM4SDiF0CAWQCASMwHQYDVR0lBBYwFAYIKwYBBQUHAwIGCCsGAQUFBwMEMAsGA1UdDwQEAwIHgDAnBgkrBgEEAYI3FQoEGjAYMAoGCCsGAQUFBwMCMAoGCCsGAQUFBwMEMB0GA1UdDgQWBBQ0LGNLRv2+A1CMN+4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ULrLN6Ho851RhHj//MdiwJk6l9PhYGbZaAG2zNb7UMW2nd8pmUtfOVkfD18SCgua2QFv0pnJXqo1lhquxM/3l3L3FWwb/UWHnxnc5e4ba6rzdbMOGsieM7xHU5IXJN60144bqtrgY4QqYA0X8UR3I1xo7ldmkKWCR+Nn6iUCDqPBbKlbZPK6ofq5mwgqtIDPyr9tQkczcJZ8ahvSQ/XQP+p90jk7FjmP9kaV+Ud+HLZOwY93hc//cSIv06fYX1vN8nup7k7xkI1t89FM+jnHWxQvR7Dgthl8OGXebQIE/+WzTB6i3H0CXFxzouC9jCcALtG3TSL4j1Djbt8Q+Y2PO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yAE4WPAiEy621chccLY1Z61LGbCLTC4PF2g0tWZ+62k=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dX0HVne65+Njyv03V7Suh9frRXwUK6CoyFaThzTBw6M=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dNCwfc91OEOPWlRY7wMf+supxxiixpzc/isS51mfGAs=</DigestValue>
      </Reference>
      <Reference URI="/xl/styles.xml?ContentType=application/vnd.openxmlformats-officedocument.spreadsheetml.styles+xml">
        <DigestMethod Algorithm="http://www.w3.org/2001/04/xmlenc#sha256"/>
        <DigestValue>yULmQ15ONqi/uv35X8sk0QAlTeCuSqHuyohW84MVPj8=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wooR7gbDqebRnwtJjwIX3rp7XPDtVTj5L4/JfyBZ1Kk=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glbIBReUvycucrGP1l/wb4eoH0PJ77hSFNswU47ZVlg=</DigestValue>
      </Reference>
      <Reference URI="/xl/worksheets/sheet10.xml?ContentType=application/vnd.openxmlformats-officedocument.spreadsheetml.worksheet+xml">
        <DigestMethod Algorithm="http://www.w3.org/2001/04/xmlenc#sha256"/>
        <DigestValue>uIHJYOAdupwtUVd/4uYf0bfTNL7SAWWbDBlaMmrH5fE=</DigestValue>
      </Reference>
      <Reference URI="/xl/worksheets/sheet11.xml?ContentType=application/vnd.openxmlformats-officedocument.spreadsheetml.worksheet+xml">
        <DigestMethod Algorithm="http://www.w3.org/2001/04/xmlenc#sha256"/>
        <DigestValue>Sdei/hX1ehBhku0D6MLF8PfYeW5nj/AwtGssjtDagBE=</DigestValue>
      </Reference>
      <Reference URI="/xl/worksheets/sheet12.xml?ContentType=application/vnd.openxmlformats-officedocument.spreadsheetml.worksheet+xml">
        <DigestMethod Algorithm="http://www.w3.org/2001/04/xmlenc#sha256"/>
        <DigestValue>UOoW5qRwxP5fyyVO7BmlC2BLvIUdUivkZvZ+6eT59Y0=</DigestValue>
      </Reference>
      <Reference URI="/xl/worksheets/sheet13.xml?ContentType=application/vnd.openxmlformats-officedocument.spreadsheetml.worksheet+xml">
        <DigestMethod Algorithm="http://www.w3.org/2001/04/xmlenc#sha256"/>
        <DigestValue>cr5zsHwF4B1eh+Ayzo0dxakP/f394wHsCCsYzoUuVLk=</DigestValue>
      </Reference>
      <Reference URI="/xl/worksheets/sheet14.xml?ContentType=application/vnd.openxmlformats-officedocument.spreadsheetml.worksheet+xml">
        <DigestMethod Algorithm="http://www.w3.org/2001/04/xmlenc#sha256"/>
        <DigestValue>CoTu46fvtLo3WRflmkSgDgj7NfHlGnV2h7Tbe4tvCt8=</DigestValue>
      </Reference>
      <Reference URI="/xl/worksheets/sheet15.xml?ContentType=application/vnd.openxmlformats-officedocument.spreadsheetml.worksheet+xml">
        <DigestMethod Algorithm="http://www.w3.org/2001/04/xmlenc#sha256"/>
        <DigestValue>UMSD8XiLCdDk+MbJ325Y1CDhql1QGUmoIh6DJ++kQlI=</DigestValue>
      </Reference>
      <Reference URI="/xl/worksheets/sheet16.xml?ContentType=application/vnd.openxmlformats-officedocument.spreadsheetml.worksheet+xml">
        <DigestMethod Algorithm="http://www.w3.org/2001/04/xmlenc#sha256"/>
        <DigestValue>T9MmxfchlH7cDKce9AvKtyBu2NReAfD9nSCY1q+/vlY=</DigestValue>
      </Reference>
      <Reference URI="/xl/worksheets/sheet17.xml?ContentType=application/vnd.openxmlformats-officedocument.spreadsheetml.worksheet+xml">
        <DigestMethod Algorithm="http://www.w3.org/2001/04/xmlenc#sha256"/>
        <DigestValue>bVLld5yG5iv6wgqzopF1zszsnJx3qFb39OzgZ2p7ZUc=</DigestValue>
      </Reference>
      <Reference URI="/xl/worksheets/sheet18.xml?ContentType=application/vnd.openxmlformats-officedocument.spreadsheetml.worksheet+xml">
        <DigestMethod Algorithm="http://www.w3.org/2001/04/xmlenc#sha256"/>
        <DigestValue>p6II+ZA9dNj9F1mQ1pvlDAXbPuOXB+sqtJXj8ck61Ag=</DigestValue>
      </Reference>
      <Reference URI="/xl/worksheets/sheet2.xml?ContentType=application/vnd.openxmlformats-officedocument.spreadsheetml.worksheet+xml">
        <DigestMethod Algorithm="http://www.w3.org/2001/04/xmlenc#sha256"/>
        <DigestValue>eYS+7ZA+Ncl4OKTYA220bxofxk7BToHmlaQYuV3k+zE=</DigestValue>
      </Reference>
      <Reference URI="/xl/worksheets/sheet3.xml?ContentType=application/vnd.openxmlformats-officedocument.spreadsheetml.worksheet+xml">
        <DigestMethod Algorithm="http://www.w3.org/2001/04/xmlenc#sha256"/>
        <DigestValue>+Hr8ckYdm3LD+T1i3z645bTQ5wI6pBy60IcyeDvCtLE=</DigestValue>
      </Reference>
      <Reference URI="/xl/worksheets/sheet4.xml?ContentType=application/vnd.openxmlformats-officedocument.spreadsheetml.worksheet+xml">
        <DigestMethod Algorithm="http://www.w3.org/2001/04/xmlenc#sha256"/>
        <DigestValue>YScyPzLfJuh9ZZF95JWfWavPJ0QNACqrpeDJgj57k8s=</DigestValue>
      </Reference>
      <Reference URI="/xl/worksheets/sheet5.xml?ContentType=application/vnd.openxmlformats-officedocument.spreadsheetml.worksheet+xml">
        <DigestMethod Algorithm="http://www.w3.org/2001/04/xmlenc#sha256"/>
        <DigestValue>3MN4SvrXWxa4ChbRLUWltdESsg6seLBuUMoYxSUyhiw=</DigestValue>
      </Reference>
      <Reference URI="/xl/worksheets/sheet6.xml?ContentType=application/vnd.openxmlformats-officedocument.spreadsheetml.worksheet+xml">
        <DigestMethod Algorithm="http://www.w3.org/2001/04/xmlenc#sha256"/>
        <DigestValue>doi2R5/2dSxWpasJuBWYFjSuww+frG74fyFvof/fvjU=</DigestValue>
      </Reference>
      <Reference URI="/xl/worksheets/sheet7.xml?ContentType=application/vnd.openxmlformats-officedocument.spreadsheetml.worksheet+xml">
        <DigestMethod Algorithm="http://www.w3.org/2001/04/xmlenc#sha256"/>
        <DigestValue>6PYPShA3XHeY7wnFvXXrQP9EaZOtxV/3OSHTww3jSgA=</DigestValue>
      </Reference>
      <Reference URI="/xl/worksheets/sheet8.xml?ContentType=application/vnd.openxmlformats-officedocument.spreadsheetml.worksheet+xml">
        <DigestMethod Algorithm="http://www.w3.org/2001/04/xmlenc#sha256"/>
        <DigestValue>spP7OV1KsKOOQJCa2iUkItzHBvw1Rvg3BKyHDbZB9pU=</DigestValue>
      </Reference>
      <Reference URI="/xl/worksheets/sheet9.xml?ContentType=application/vnd.openxmlformats-officedocument.spreadsheetml.worksheet+xml">
        <DigestMethod Algorithm="http://www.w3.org/2001/04/xmlenc#sha256"/>
        <DigestValue>oVRnRHbBCQRLEj8LojAXT8urop08CqfaroQmpQTO2nk=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2020-04-30T07:49:15Z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2020-04-30T07:49:15Z</xd:SigningTime>
          <xd:SigningCertificate>
            <xd:Cert>
              <xd:CertDigest>
                <DigestMethod Algorithm="http://www.w3.org/2001/04/xmlenc#sha256"/>
                <DigestValue>X4dL6cl061y3V0pChBIoxHek/RABKdB5DonJe2NnQiY=</DigestValue>
              </xd:CertDigest>
              <xd:IssuerSerial>
                <X509IssuerName>CN=NBG Class 2 INT Sub CA, DC=nbg, DC=ge</X509IssuerName>
                <X509SerialNumber>215759552641133157863900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2022-07-25T06:07:51Z</dcterms:modified>
</cp:coreProperties>
</file>